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s\SS Admin Services\Housing\Committees\Joint Services\2023\"/>
    </mc:Choice>
  </mc:AlternateContent>
  <xr:revisionPtr revIDLastSave="0" documentId="13_ncr:1_{08F668B4-E747-432E-AC4D-925F641ED69E}" xr6:coauthVersionLast="36" xr6:coauthVersionMax="36" xr10:uidLastSave="{00000000-0000-0000-0000-000000000000}"/>
  <bookViews>
    <workbookView xWindow="0" yWindow="0" windowWidth="28800" windowHeight="12225" firstSheet="4" activeTab="4" xr2:uid="{00000000-000D-0000-FFFF-FFFF00000000}"/>
  </bookViews>
  <sheets>
    <sheet name="Mallorytown" sheetId="1" state="hidden" r:id="rId1"/>
    <sheet name="Mallorytown (2019)" sheetId="3" state="hidden" r:id="rId2"/>
    <sheet name="Spencerville" sheetId="2" state="hidden" r:id="rId3"/>
    <sheet name="Spencerville (2019)" sheetId="4" state="hidden" r:id="rId4"/>
    <sheet name="Mallorytown (2023)" sheetId="5" r:id="rId5"/>
    <sheet name="Spencerville (2023)" sheetId="6" r:id="rId6"/>
  </sheets>
  <calcPr calcId="191029"/>
</workbook>
</file>

<file path=xl/calcChain.xml><?xml version="1.0" encoding="utf-8"?>
<calcChain xmlns="http://schemas.openxmlformats.org/spreadsheetml/2006/main">
  <c r="L7" i="6" l="1"/>
  <c r="M7" i="6" l="1"/>
  <c r="K7" i="6"/>
  <c r="T29" i="5"/>
  <c r="S29" i="5"/>
  <c r="T13" i="5"/>
  <c r="E29" i="6" l="1"/>
  <c r="B29" i="6"/>
  <c r="F13" i="6"/>
  <c r="D13" i="6"/>
  <c r="D29" i="6" s="1"/>
  <c r="C13" i="6"/>
  <c r="I7" i="6"/>
  <c r="B29" i="5"/>
  <c r="E13" i="5"/>
  <c r="F13" i="5" s="1"/>
  <c r="G13" i="5" s="1"/>
  <c r="H13" i="5" s="1"/>
  <c r="D13" i="5"/>
  <c r="D29" i="5" s="1"/>
  <c r="C13" i="5"/>
  <c r="C29" i="5" s="1"/>
  <c r="K7" i="5"/>
  <c r="N7" i="5" s="1"/>
  <c r="C22" i="5" l="1"/>
  <c r="D22" i="5" s="1"/>
  <c r="E22" i="5" s="1"/>
  <c r="F22" i="5" s="1"/>
  <c r="G22" i="5" s="1"/>
  <c r="H22" i="5" s="1"/>
  <c r="I22" i="5" s="1"/>
  <c r="C7" i="5"/>
  <c r="H29" i="5"/>
  <c r="B15" i="5"/>
  <c r="G29" i="5"/>
  <c r="B30" i="5"/>
  <c r="C30" i="5" s="1"/>
  <c r="D30" i="5" s="1"/>
  <c r="E30" i="5" s="1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F29" i="5"/>
  <c r="I13" i="5"/>
  <c r="E29" i="5"/>
  <c r="C29" i="6"/>
  <c r="F29" i="6"/>
  <c r="G13" i="6"/>
  <c r="E29" i="4"/>
  <c r="B29" i="4"/>
  <c r="F13" i="4"/>
  <c r="D13" i="4"/>
  <c r="D29" i="4" s="1"/>
  <c r="C13" i="4"/>
  <c r="H7" i="4"/>
  <c r="L7" i="4" s="1"/>
  <c r="B29" i="3"/>
  <c r="E13" i="3"/>
  <c r="F13" i="3" s="1"/>
  <c r="G13" i="3" s="1"/>
  <c r="H13" i="3" s="1"/>
  <c r="D13" i="3"/>
  <c r="D29" i="3" s="1"/>
  <c r="C13" i="3"/>
  <c r="C29" i="3" s="1"/>
  <c r="H7" i="3"/>
  <c r="S31" i="5" l="1"/>
  <c r="T30" i="5"/>
  <c r="T31" i="5" s="1"/>
  <c r="B16" i="5"/>
  <c r="B21" i="5" s="1"/>
  <c r="B23" i="5" s="1"/>
  <c r="F31" i="5"/>
  <c r="G31" i="5"/>
  <c r="E31" i="5"/>
  <c r="B31" i="5"/>
  <c r="D31" i="5"/>
  <c r="B15" i="6"/>
  <c r="B30" i="6"/>
  <c r="B7" i="6"/>
  <c r="J22" i="5"/>
  <c r="K22" i="5" s="1"/>
  <c r="G29" i="6"/>
  <c r="H13" i="6"/>
  <c r="J13" i="5"/>
  <c r="I29" i="5"/>
  <c r="I31" i="5" s="1"/>
  <c r="C15" i="5"/>
  <c r="B12" i="5"/>
  <c r="B27" i="5" s="1"/>
  <c r="H31" i="5"/>
  <c r="C31" i="5"/>
  <c r="B15" i="4"/>
  <c r="B7" i="4"/>
  <c r="B22" i="4" s="1"/>
  <c r="C22" i="4" s="1"/>
  <c r="D22" i="4" s="1"/>
  <c r="E22" i="4" s="1"/>
  <c r="F22" i="4" s="1"/>
  <c r="F29" i="4"/>
  <c r="G13" i="4"/>
  <c r="C29" i="4"/>
  <c r="B30" i="4"/>
  <c r="C30" i="4" s="1"/>
  <c r="D30" i="4" s="1"/>
  <c r="E30" i="4" s="1"/>
  <c r="E29" i="3"/>
  <c r="H29" i="3"/>
  <c r="L7" i="3"/>
  <c r="F29" i="3"/>
  <c r="I13" i="3"/>
  <c r="G29" i="3"/>
  <c r="F13" i="2"/>
  <c r="L22" i="5" l="1"/>
  <c r="M22" i="5" s="1"/>
  <c r="N22" i="5" s="1"/>
  <c r="O22" i="5" s="1"/>
  <c r="P22" i="5" s="1"/>
  <c r="Q22" i="5" s="1"/>
  <c r="R22" i="5" s="1"/>
  <c r="S22" i="5" s="1"/>
  <c r="T22" i="5" s="1"/>
  <c r="L7" i="5"/>
  <c r="D15" i="5"/>
  <c r="C12" i="5"/>
  <c r="C27" i="5" s="1"/>
  <c r="C30" i="6"/>
  <c r="B31" i="6"/>
  <c r="C16" i="5"/>
  <c r="J29" i="5"/>
  <c r="J31" i="5" s="1"/>
  <c r="K13" i="5"/>
  <c r="H29" i="6"/>
  <c r="I13" i="6"/>
  <c r="B22" i="6"/>
  <c r="C22" i="6" s="1"/>
  <c r="D22" i="6" s="1"/>
  <c r="E22" i="6" s="1"/>
  <c r="F22" i="6" s="1"/>
  <c r="G22" i="6" s="1"/>
  <c r="H22" i="6" s="1"/>
  <c r="B16" i="6"/>
  <c r="C15" i="6"/>
  <c r="B12" i="6"/>
  <c r="B27" i="6" s="1"/>
  <c r="B16" i="4"/>
  <c r="B21" i="4" s="1"/>
  <c r="B23" i="4" s="1"/>
  <c r="F30" i="4"/>
  <c r="G30" i="4" s="1"/>
  <c r="H30" i="4" s="1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E31" i="4"/>
  <c r="D31" i="4"/>
  <c r="B12" i="4"/>
  <c r="B27" i="4" s="1"/>
  <c r="C15" i="4"/>
  <c r="B31" i="4"/>
  <c r="C31" i="4"/>
  <c r="H13" i="4"/>
  <c r="G29" i="4"/>
  <c r="G22" i="4"/>
  <c r="H22" i="4" s="1"/>
  <c r="C22" i="3"/>
  <c r="D22" i="3" s="1"/>
  <c r="E22" i="3" s="1"/>
  <c r="F22" i="3" s="1"/>
  <c r="C7" i="3"/>
  <c r="B15" i="3"/>
  <c r="B30" i="3"/>
  <c r="J13" i="3"/>
  <c r="I29" i="3"/>
  <c r="E13" i="1"/>
  <c r="C16" i="4" l="1"/>
  <c r="G31" i="4"/>
  <c r="I22" i="4"/>
  <c r="J22" i="4" s="1"/>
  <c r="K22" i="4" s="1"/>
  <c r="L22" i="4" s="1"/>
  <c r="M22" i="4" s="1"/>
  <c r="N22" i="4" s="1"/>
  <c r="O22" i="4" s="1"/>
  <c r="P22" i="4" s="1"/>
  <c r="Q22" i="4" s="1"/>
  <c r="R22" i="4" s="1"/>
  <c r="J7" i="4"/>
  <c r="B21" i="6"/>
  <c r="B23" i="6" s="1"/>
  <c r="C16" i="6"/>
  <c r="C21" i="5"/>
  <c r="C23" i="5" s="1"/>
  <c r="D16" i="5"/>
  <c r="D30" i="6"/>
  <c r="C31" i="6"/>
  <c r="D15" i="6"/>
  <c r="C12" i="6"/>
  <c r="C27" i="6" s="1"/>
  <c r="I22" i="6"/>
  <c r="I29" i="6"/>
  <c r="J13" i="6"/>
  <c r="L13" i="5"/>
  <c r="K29" i="5"/>
  <c r="K31" i="5" s="1"/>
  <c r="E15" i="5"/>
  <c r="D12" i="5"/>
  <c r="D27" i="5" s="1"/>
  <c r="H29" i="4"/>
  <c r="H31" i="4" s="1"/>
  <c r="I13" i="4"/>
  <c r="C21" i="4"/>
  <c r="C23" i="4" s="1"/>
  <c r="D15" i="4"/>
  <c r="D16" i="4" s="1"/>
  <c r="C12" i="4"/>
  <c r="C27" i="4" s="1"/>
  <c r="F31" i="4"/>
  <c r="J29" i="3"/>
  <c r="K13" i="3"/>
  <c r="C15" i="3"/>
  <c r="B12" i="3"/>
  <c r="B27" i="3" s="1"/>
  <c r="G22" i="3"/>
  <c r="H22" i="3" s="1"/>
  <c r="C30" i="3"/>
  <c r="B31" i="3"/>
  <c r="B16" i="3"/>
  <c r="D13" i="2"/>
  <c r="D13" i="1"/>
  <c r="I22" i="3" l="1"/>
  <c r="J22" i="3" s="1"/>
  <c r="K22" i="3" s="1"/>
  <c r="L22" i="3" s="1"/>
  <c r="M22" i="3" s="1"/>
  <c r="N22" i="3" s="1"/>
  <c r="O22" i="3" s="1"/>
  <c r="P22" i="3" s="1"/>
  <c r="Q22" i="3" s="1"/>
  <c r="R22" i="3" s="1"/>
  <c r="J7" i="3"/>
  <c r="J22" i="6"/>
  <c r="F15" i="5"/>
  <c r="E12" i="5"/>
  <c r="E27" i="5" s="1"/>
  <c r="J29" i="6"/>
  <c r="K13" i="6"/>
  <c r="E15" i="6"/>
  <c r="D12" i="6"/>
  <c r="D27" i="6" s="1"/>
  <c r="E30" i="6"/>
  <c r="D31" i="6"/>
  <c r="C21" i="6"/>
  <c r="C23" i="6" s="1"/>
  <c r="D16" i="6"/>
  <c r="L29" i="5"/>
  <c r="L31" i="5" s="1"/>
  <c r="M13" i="5"/>
  <c r="D21" i="5"/>
  <c r="D23" i="5" s="1"/>
  <c r="E16" i="5"/>
  <c r="D21" i="4"/>
  <c r="D23" i="4" s="1"/>
  <c r="D12" i="4"/>
  <c r="D27" i="4" s="1"/>
  <c r="E15" i="4"/>
  <c r="I29" i="4"/>
  <c r="I31" i="4" s="1"/>
  <c r="J13" i="4"/>
  <c r="L13" i="3"/>
  <c r="K29" i="3"/>
  <c r="C16" i="3"/>
  <c r="B21" i="3"/>
  <c r="B23" i="3" s="1"/>
  <c r="D30" i="3"/>
  <c r="C31" i="3"/>
  <c r="D15" i="3"/>
  <c r="C12" i="3"/>
  <c r="C27" i="3" s="1"/>
  <c r="C13" i="2"/>
  <c r="C13" i="1"/>
  <c r="K22" i="6" l="1"/>
  <c r="N13" i="5"/>
  <c r="M29" i="5"/>
  <c r="M31" i="5" s="1"/>
  <c r="F30" i="6"/>
  <c r="E31" i="6"/>
  <c r="F15" i="6"/>
  <c r="E12" i="6"/>
  <c r="E27" i="6" s="1"/>
  <c r="K29" i="6"/>
  <c r="L13" i="6"/>
  <c r="E21" i="5"/>
  <c r="E23" i="5" s="1"/>
  <c r="F16" i="5"/>
  <c r="D21" i="6"/>
  <c r="D23" i="6" s="1"/>
  <c r="E16" i="6"/>
  <c r="G15" i="5"/>
  <c r="F12" i="5"/>
  <c r="F27" i="5" s="1"/>
  <c r="J29" i="4"/>
  <c r="J31" i="4" s="1"/>
  <c r="K13" i="4"/>
  <c r="F15" i="4"/>
  <c r="E12" i="4"/>
  <c r="E27" i="4" s="1"/>
  <c r="E16" i="4"/>
  <c r="E15" i="3"/>
  <c r="D12" i="3"/>
  <c r="D27" i="3" s="1"/>
  <c r="E30" i="3"/>
  <c r="D31" i="3"/>
  <c r="C21" i="3"/>
  <c r="C23" i="3" s="1"/>
  <c r="D16" i="3"/>
  <c r="L29" i="3"/>
  <c r="M13" i="3"/>
  <c r="G13" i="2"/>
  <c r="H13" i="2" s="1"/>
  <c r="I13" i="2" s="1"/>
  <c r="J13" i="2" s="1"/>
  <c r="K13" i="2" s="1"/>
  <c r="F13" i="1"/>
  <c r="G13" i="1" s="1"/>
  <c r="H13" i="1" s="1"/>
  <c r="I13" i="1" s="1"/>
  <c r="J13" i="1" s="1"/>
  <c r="K13" i="1" s="1"/>
  <c r="F7" i="2"/>
  <c r="L22" i="6" l="1"/>
  <c r="H15" i="5"/>
  <c r="G12" i="5"/>
  <c r="G27" i="5" s="1"/>
  <c r="E21" i="6"/>
  <c r="E23" i="6" s="1"/>
  <c r="F16" i="6"/>
  <c r="F21" i="5"/>
  <c r="F23" i="5" s="1"/>
  <c r="G16" i="5"/>
  <c r="G15" i="6"/>
  <c r="F12" i="6"/>
  <c r="F27" i="6" s="1"/>
  <c r="G30" i="6"/>
  <c r="F31" i="6"/>
  <c r="L29" i="6"/>
  <c r="M13" i="6"/>
  <c r="N29" i="5"/>
  <c r="N31" i="5" s="1"/>
  <c r="O13" i="5"/>
  <c r="F16" i="4"/>
  <c r="E21" i="4"/>
  <c r="E23" i="4" s="1"/>
  <c r="G15" i="4"/>
  <c r="F12" i="4"/>
  <c r="F27" i="4" s="1"/>
  <c r="L13" i="4"/>
  <c r="K29" i="4"/>
  <c r="K31" i="4" s="1"/>
  <c r="N13" i="3"/>
  <c r="M29" i="3"/>
  <c r="F30" i="3"/>
  <c r="E31" i="3"/>
  <c r="F15" i="3"/>
  <c r="E12" i="3"/>
  <c r="E27" i="3" s="1"/>
  <c r="D21" i="3"/>
  <c r="D23" i="3" s="1"/>
  <c r="E16" i="3"/>
  <c r="K29" i="2"/>
  <c r="L13" i="2"/>
  <c r="M13" i="2" s="1"/>
  <c r="K29" i="1"/>
  <c r="L13" i="1"/>
  <c r="M13" i="1" s="1"/>
  <c r="N13" i="1" s="1"/>
  <c r="B29" i="2"/>
  <c r="J7" i="2"/>
  <c r="M22" i="6" l="1"/>
  <c r="N22" i="6" s="1"/>
  <c r="O22" i="6" s="1"/>
  <c r="P22" i="6" s="1"/>
  <c r="Q22" i="6" s="1"/>
  <c r="R22" i="6" s="1"/>
  <c r="S22" i="6" s="1"/>
  <c r="T22" i="6" s="1"/>
  <c r="H30" i="6"/>
  <c r="G31" i="6"/>
  <c r="H15" i="6"/>
  <c r="G12" i="6"/>
  <c r="G27" i="6" s="1"/>
  <c r="G21" i="5"/>
  <c r="G23" i="5" s="1"/>
  <c r="H16" i="5"/>
  <c r="F21" i="6"/>
  <c r="F23" i="6" s="1"/>
  <c r="G16" i="6"/>
  <c r="P13" i="5"/>
  <c r="O29" i="5"/>
  <c r="O31" i="5" s="1"/>
  <c r="M29" i="6"/>
  <c r="N13" i="6"/>
  <c r="I15" i="5"/>
  <c r="H12" i="5"/>
  <c r="H27" i="5" s="1"/>
  <c r="L29" i="4"/>
  <c r="L31" i="4" s="1"/>
  <c r="M13" i="4"/>
  <c r="H15" i="4"/>
  <c r="G12" i="4"/>
  <c r="G27" i="4" s="1"/>
  <c r="F21" i="4"/>
  <c r="F23" i="4" s="1"/>
  <c r="G16" i="4"/>
  <c r="E21" i="3"/>
  <c r="E23" i="3" s="1"/>
  <c r="F16" i="3"/>
  <c r="G15" i="3"/>
  <c r="F12" i="3"/>
  <c r="F27" i="3" s="1"/>
  <c r="G30" i="3"/>
  <c r="F31" i="3"/>
  <c r="N29" i="3"/>
  <c r="O13" i="3"/>
  <c r="N29" i="1"/>
  <c r="O13" i="1"/>
  <c r="N13" i="2"/>
  <c r="O13" i="2" s="1"/>
  <c r="M29" i="2"/>
  <c r="M29" i="1"/>
  <c r="L29" i="2"/>
  <c r="L29" i="1"/>
  <c r="B30" i="2"/>
  <c r="B15" i="2"/>
  <c r="B7" i="2"/>
  <c r="C29" i="2"/>
  <c r="F7" i="1"/>
  <c r="B29" i="1"/>
  <c r="J15" i="5" l="1"/>
  <c r="I12" i="5"/>
  <c r="I27" i="5" s="1"/>
  <c r="P29" i="5"/>
  <c r="P31" i="5" s="1"/>
  <c r="Q13" i="5"/>
  <c r="I15" i="6"/>
  <c r="H12" i="6"/>
  <c r="H27" i="6" s="1"/>
  <c r="I30" i="6"/>
  <c r="H31" i="6"/>
  <c r="N29" i="6"/>
  <c r="O13" i="6"/>
  <c r="G21" i="6"/>
  <c r="G23" i="6" s="1"/>
  <c r="H16" i="6"/>
  <c r="H21" i="5"/>
  <c r="H23" i="5" s="1"/>
  <c r="I16" i="5"/>
  <c r="G21" i="4"/>
  <c r="G23" i="4" s="1"/>
  <c r="H16" i="4"/>
  <c r="I15" i="4"/>
  <c r="H12" i="4"/>
  <c r="H27" i="4" s="1"/>
  <c r="M29" i="4"/>
  <c r="M31" i="4" s="1"/>
  <c r="N13" i="4"/>
  <c r="P13" i="3"/>
  <c r="Q13" i="3" s="1"/>
  <c r="O29" i="3"/>
  <c r="G16" i="3"/>
  <c r="F21" i="3"/>
  <c r="F23" i="3" s="1"/>
  <c r="H30" i="3"/>
  <c r="G31" i="3"/>
  <c r="H15" i="3"/>
  <c r="G12" i="3"/>
  <c r="G27" i="3" s="1"/>
  <c r="O29" i="1"/>
  <c r="P13" i="1"/>
  <c r="O29" i="2"/>
  <c r="P13" i="2"/>
  <c r="N29" i="2"/>
  <c r="B22" i="2"/>
  <c r="C22" i="2" s="1"/>
  <c r="D22" i="2" s="1"/>
  <c r="E22" i="2" s="1"/>
  <c r="F22" i="2" s="1"/>
  <c r="B16" i="2"/>
  <c r="J7" i="1"/>
  <c r="J29" i="1"/>
  <c r="D29" i="2"/>
  <c r="G29" i="1"/>
  <c r="C29" i="1"/>
  <c r="I29" i="1"/>
  <c r="D29" i="1"/>
  <c r="F29" i="1"/>
  <c r="H29" i="1"/>
  <c r="Q29" i="3" l="1"/>
  <c r="R13" i="3"/>
  <c r="O29" i="6"/>
  <c r="P13" i="6"/>
  <c r="R13" i="5"/>
  <c r="S13" i="5" s="1"/>
  <c r="Q29" i="5"/>
  <c r="Q31" i="5" s="1"/>
  <c r="I21" i="5"/>
  <c r="I23" i="5" s="1"/>
  <c r="J16" i="5"/>
  <c r="H21" i="6"/>
  <c r="H23" i="6" s="1"/>
  <c r="I16" i="6"/>
  <c r="J30" i="6"/>
  <c r="I31" i="6"/>
  <c r="J15" i="6"/>
  <c r="I12" i="6"/>
  <c r="I27" i="6" s="1"/>
  <c r="K15" i="5"/>
  <c r="J12" i="5"/>
  <c r="J27" i="5" s="1"/>
  <c r="J15" i="4"/>
  <c r="I12" i="4"/>
  <c r="I27" i="4" s="1"/>
  <c r="N29" i="4"/>
  <c r="N31" i="4" s="1"/>
  <c r="O13" i="4"/>
  <c r="H21" i="4"/>
  <c r="H23" i="4" s="1"/>
  <c r="I16" i="4"/>
  <c r="I15" i="3"/>
  <c r="H12" i="3"/>
  <c r="H27" i="3" s="1"/>
  <c r="I30" i="3"/>
  <c r="H31" i="3"/>
  <c r="G21" i="3"/>
  <c r="G23" i="3" s="1"/>
  <c r="H16" i="3"/>
  <c r="P29" i="3"/>
  <c r="P29" i="1"/>
  <c r="G22" i="2"/>
  <c r="H22" i="2" s="1"/>
  <c r="I22" i="2" s="1"/>
  <c r="J22" i="2" s="1"/>
  <c r="K22" i="2" s="1"/>
  <c r="L22" i="2" s="1"/>
  <c r="M22" i="2" s="1"/>
  <c r="N22" i="2" s="1"/>
  <c r="O22" i="2" s="1"/>
  <c r="P22" i="2" s="1"/>
  <c r="H7" i="2"/>
  <c r="P29" i="2"/>
  <c r="B15" i="1"/>
  <c r="C7" i="1"/>
  <c r="B30" i="1"/>
  <c r="E29" i="1"/>
  <c r="C30" i="2"/>
  <c r="B31" i="2"/>
  <c r="C15" i="2"/>
  <c r="B12" i="2"/>
  <c r="B27" i="2" s="1"/>
  <c r="E29" i="2"/>
  <c r="R29" i="3" l="1"/>
  <c r="L15" i="5"/>
  <c r="K12" i="5"/>
  <c r="K27" i="5" s="1"/>
  <c r="K15" i="6"/>
  <c r="J12" i="6"/>
  <c r="J27" i="6" s="1"/>
  <c r="K30" i="6"/>
  <c r="J31" i="6"/>
  <c r="I21" i="6"/>
  <c r="I23" i="6" s="1"/>
  <c r="J16" i="6"/>
  <c r="J21" i="5"/>
  <c r="J23" i="5" s="1"/>
  <c r="K16" i="5"/>
  <c r="R29" i="5"/>
  <c r="R31" i="5" s="1"/>
  <c r="P29" i="6"/>
  <c r="Q13" i="6"/>
  <c r="J16" i="4"/>
  <c r="I21" i="4"/>
  <c r="I23" i="4" s="1"/>
  <c r="K15" i="4"/>
  <c r="J12" i="4"/>
  <c r="J27" i="4" s="1"/>
  <c r="P13" i="4"/>
  <c r="Q13" i="4" s="1"/>
  <c r="O29" i="4"/>
  <c r="O31" i="4" s="1"/>
  <c r="J30" i="3"/>
  <c r="I31" i="3"/>
  <c r="J15" i="3"/>
  <c r="I12" i="3"/>
  <c r="I27" i="3" s="1"/>
  <c r="H21" i="3"/>
  <c r="H23" i="3" s="1"/>
  <c r="I16" i="3"/>
  <c r="C16" i="2"/>
  <c r="B21" i="2"/>
  <c r="B23" i="2" s="1"/>
  <c r="F29" i="2"/>
  <c r="D15" i="2"/>
  <c r="C12" i="2"/>
  <c r="C27" i="2" s="1"/>
  <c r="D30" i="2"/>
  <c r="C31" i="2"/>
  <c r="Q29" i="4" l="1"/>
  <c r="Q31" i="4" s="1"/>
  <c r="R13" i="4"/>
  <c r="Q29" i="6"/>
  <c r="R13" i="6"/>
  <c r="S13" i="6" s="1"/>
  <c r="T13" i="6" s="1"/>
  <c r="K21" i="5"/>
  <c r="K23" i="5" s="1"/>
  <c r="L16" i="5"/>
  <c r="J21" i="6"/>
  <c r="J23" i="6" s="1"/>
  <c r="K16" i="6"/>
  <c r="L30" i="6"/>
  <c r="K31" i="6"/>
  <c r="L15" i="6"/>
  <c r="K12" i="6"/>
  <c r="K27" i="6" s="1"/>
  <c r="M15" i="5"/>
  <c r="L12" i="5"/>
  <c r="L27" i="5" s="1"/>
  <c r="P29" i="4"/>
  <c r="P31" i="4" s="1"/>
  <c r="L15" i="4"/>
  <c r="K12" i="4"/>
  <c r="K27" i="4" s="1"/>
  <c r="J21" i="4"/>
  <c r="J23" i="4" s="1"/>
  <c r="K16" i="4"/>
  <c r="K15" i="3"/>
  <c r="J12" i="3"/>
  <c r="J27" i="3" s="1"/>
  <c r="K30" i="3"/>
  <c r="J31" i="3"/>
  <c r="I21" i="3"/>
  <c r="I23" i="3" s="1"/>
  <c r="J16" i="3"/>
  <c r="C15" i="1"/>
  <c r="B12" i="1"/>
  <c r="B27" i="1" s="1"/>
  <c r="C30" i="1"/>
  <c r="B31" i="1"/>
  <c r="E30" i="2"/>
  <c r="D31" i="2"/>
  <c r="E15" i="2"/>
  <c r="D12" i="2"/>
  <c r="D27" i="2" s="1"/>
  <c r="G29" i="2"/>
  <c r="C21" i="2"/>
  <c r="C23" i="2" s="1"/>
  <c r="D16" i="2"/>
  <c r="T29" i="6" l="1"/>
  <c r="S29" i="6"/>
  <c r="R29" i="4"/>
  <c r="R31" i="4" s="1"/>
  <c r="N15" i="5"/>
  <c r="M12" i="5"/>
  <c r="M27" i="5" s="1"/>
  <c r="M15" i="6"/>
  <c r="L12" i="6"/>
  <c r="L27" i="6" s="1"/>
  <c r="M30" i="6"/>
  <c r="L31" i="6"/>
  <c r="K21" i="6"/>
  <c r="K23" i="6" s="1"/>
  <c r="L16" i="6"/>
  <c r="L21" i="5"/>
  <c r="L23" i="5" s="1"/>
  <c r="M16" i="5"/>
  <c r="R29" i="6"/>
  <c r="M15" i="4"/>
  <c r="L12" i="4"/>
  <c r="L27" i="4" s="1"/>
  <c r="K21" i="4"/>
  <c r="K23" i="4" s="1"/>
  <c r="L16" i="4"/>
  <c r="K16" i="3"/>
  <c r="J21" i="3"/>
  <c r="J23" i="3" s="1"/>
  <c r="L30" i="3"/>
  <c r="K31" i="3"/>
  <c r="L15" i="3"/>
  <c r="K12" i="3"/>
  <c r="K27" i="3" s="1"/>
  <c r="D30" i="1"/>
  <c r="C31" i="1"/>
  <c r="D15" i="1"/>
  <c r="C12" i="1"/>
  <c r="C27" i="1" s="1"/>
  <c r="E16" i="2"/>
  <c r="D21" i="2"/>
  <c r="D23" i="2" s="1"/>
  <c r="H29" i="2"/>
  <c r="F15" i="2"/>
  <c r="F12" i="2" s="1"/>
  <c r="E12" i="2"/>
  <c r="E27" i="2" s="1"/>
  <c r="F30" i="2"/>
  <c r="E31" i="2"/>
  <c r="N30" i="6" l="1"/>
  <c r="M31" i="6"/>
  <c r="N15" i="6"/>
  <c r="M12" i="6"/>
  <c r="M27" i="6" s="1"/>
  <c r="O15" i="5"/>
  <c r="N12" i="5"/>
  <c r="N27" i="5" s="1"/>
  <c r="M21" i="5"/>
  <c r="M23" i="5" s="1"/>
  <c r="N16" i="5"/>
  <c r="L21" i="6"/>
  <c r="L23" i="6" s="1"/>
  <c r="M16" i="6"/>
  <c r="N15" i="4"/>
  <c r="M12" i="4"/>
  <c r="M27" i="4" s="1"/>
  <c r="L21" i="4"/>
  <c r="L23" i="4" s="1"/>
  <c r="M16" i="4"/>
  <c r="M15" i="3"/>
  <c r="L12" i="3"/>
  <c r="L27" i="3" s="1"/>
  <c r="M30" i="3"/>
  <c r="L31" i="3"/>
  <c r="K21" i="3"/>
  <c r="K23" i="3" s="1"/>
  <c r="L16" i="3"/>
  <c r="E15" i="1"/>
  <c r="D12" i="1"/>
  <c r="D27" i="1" s="1"/>
  <c r="E30" i="1"/>
  <c r="D31" i="1"/>
  <c r="G30" i="2"/>
  <c r="F31" i="2"/>
  <c r="G15" i="2"/>
  <c r="F27" i="2"/>
  <c r="I29" i="2"/>
  <c r="E21" i="2"/>
  <c r="E23" i="2" s="1"/>
  <c r="F16" i="2"/>
  <c r="P15" i="5" l="1"/>
  <c r="O12" i="5"/>
  <c r="O27" i="5" s="1"/>
  <c r="O15" i="6"/>
  <c r="N12" i="6"/>
  <c r="N27" i="6" s="1"/>
  <c r="O30" i="6"/>
  <c r="N31" i="6"/>
  <c r="M21" i="6"/>
  <c r="M23" i="6" s="1"/>
  <c r="N16" i="6"/>
  <c r="N21" i="5"/>
  <c r="N23" i="5" s="1"/>
  <c r="O16" i="5"/>
  <c r="N16" i="4"/>
  <c r="M21" i="4"/>
  <c r="M23" i="4" s="1"/>
  <c r="O15" i="4"/>
  <c r="N12" i="4"/>
  <c r="N27" i="4" s="1"/>
  <c r="L21" i="3"/>
  <c r="L23" i="3" s="1"/>
  <c r="M16" i="3"/>
  <c r="N30" i="3"/>
  <c r="M31" i="3"/>
  <c r="N15" i="3"/>
  <c r="M12" i="3"/>
  <c r="M27" i="3" s="1"/>
  <c r="F30" i="1"/>
  <c r="E31" i="1"/>
  <c r="F15" i="1"/>
  <c r="E12" i="1"/>
  <c r="E27" i="1" s="1"/>
  <c r="G16" i="2"/>
  <c r="F21" i="2"/>
  <c r="F23" i="2" s="1"/>
  <c r="J29" i="2"/>
  <c r="H15" i="2"/>
  <c r="G12" i="2"/>
  <c r="G27" i="2" s="1"/>
  <c r="H30" i="2"/>
  <c r="G31" i="2"/>
  <c r="O21" i="5" l="1"/>
  <c r="O23" i="5" s="1"/>
  <c r="P16" i="5"/>
  <c r="N21" i="6"/>
  <c r="N23" i="6" s="1"/>
  <c r="O16" i="6"/>
  <c r="P30" i="6"/>
  <c r="O31" i="6"/>
  <c r="P15" i="6"/>
  <c r="O12" i="6"/>
  <c r="O27" i="6" s="1"/>
  <c r="Q15" i="5"/>
  <c r="P12" i="5"/>
  <c r="P27" i="5" s="1"/>
  <c r="P15" i="4"/>
  <c r="O12" i="4"/>
  <c r="O27" i="4" s="1"/>
  <c r="N21" i="4"/>
  <c r="N23" i="4" s="1"/>
  <c r="O16" i="4"/>
  <c r="M21" i="3"/>
  <c r="M23" i="3" s="1"/>
  <c r="N16" i="3"/>
  <c r="O15" i="3"/>
  <c r="N12" i="3"/>
  <c r="N27" i="3" s="1"/>
  <c r="O30" i="3"/>
  <c r="N31" i="3"/>
  <c r="G15" i="1"/>
  <c r="F12" i="1"/>
  <c r="F27" i="1" s="1"/>
  <c r="G30" i="1"/>
  <c r="F31" i="1"/>
  <c r="I30" i="2"/>
  <c r="H31" i="2"/>
  <c r="I15" i="2"/>
  <c r="H12" i="2"/>
  <c r="H27" i="2" s="1"/>
  <c r="G21" i="2"/>
  <c r="G23" i="2" s="1"/>
  <c r="H16" i="2"/>
  <c r="P12" i="4" l="1"/>
  <c r="P27" i="4" s="1"/>
  <c r="Q15" i="4"/>
  <c r="O21" i="6"/>
  <c r="O23" i="6" s="1"/>
  <c r="P16" i="6"/>
  <c r="P21" i="5"/>
  <c r="P23" i="5" s="1"/>
  <c r="Q16" i="5"/>
  <c r="R15" i="5"/>
  <c r="Q12" i="5"/>
  <c r="Q27" i="5" s="1"/>
  <c r="Q15" i="6"/>
  <c r="P12" i="6"/>
  <c r="P27" i="6" s="1"/>
  <c r="Q30" i="6"/>
  <c r="P31" i="6"/>
  <c r="O21" i="4"/>
  <c r="O23" i="4" s="1"/>
  <c r="P16" i="4"/>
  <c r="O16" i="3"/>
  <c r="N21" i="3"/>
  <c r="N23" i="3" s="1"/>
  <c r="P30" i="3"/>
  <c r="O31" i="3"/>
  <c r="P15" i="3"/>
  <c r="O12" i="3"/>
  <c r="O27" i="3" s="1"/>
  <c r="H30" i="1"/>
  <c r="G31" i="1"/>
  <c r="H15" i="1"/>
  <c r="G12" i="1"/>
  <c r="G27" i="1" s="1"/>
  <c r="I16" i="2"/>
  <c r="H21" i="2"/>
  <c r="H23" i="2" s="1"/>
  <c r="J15" i="2"/>
  <c r="I12" i="2"/>
  <c r="I27" i="2" s="1"/>
  <c r="J30" i="2"/>
  <c r="I31" i="2"/>
  <c r="R12" i="5" l="1"/>
  <c r="R27" i="5" s="1"/>
  <c r="S15" i="5"/>
  <c r="T15" i="5" s="1"/>
  <c r="P12" i="3"/>
  <c r="P27" i="3" s="1"/>
  <c r="Q15" i="3"/>
  <c r="P21" i="4"/>
  <c r="P23" i="4" s="1"/>
  <c r="Q16" i="4"/>
  <c r="R15" i="4"/>
  <c r="R12" i="4" s="1"/>
  <c r="R27" i="4" s="1"/>
  <c r="Q12" i="4"/>
  <c r="Q27" i="4" s="1"/>
  <c r="P31" i="3"/>
  <c r="Q30" i="3"/>
  <c r="Q21" i="5"/>
  <c r="Q23" i="5" s="1"/>
  <c r="R16" i="5"/>
  <c r="R21" i="5" s="1"/>
  <c r="R23" i="5" s="1"/>
  <c r="P21" i="6"/>
  <c r="P23" i="6" s="1"/>
  <c r="Q16" i="6"/>
  <c r="R30" i="6"/>
  <c r="Q31" i="6"/>
  <c r="R15" i="6"/>
  <c r="Q12" i="6"/>
  <c r="Q27" i="6" s="1"/>
  <c r="O21" i="3"/>
  <c r="O23" i="3" s="1"/>
  <c r="P16" i="3"/>
  <c r="J31" i="2"/>
  <c r="K30" i="2"/>
  <c r="J12" i="2"/>
  <c r="J27" i="2" s="1"/>
  <c r="K15" i="2"/>
  <c r="I15" i="1"/>
  <c r="H12" i="1"/>
  <c r="H27" i="1" s="1"/>
  <c r="I30" i="1"/>
  <c r="H31" i="1"/>
  <c r="I21" i="2"/>
  <c r="I23" i="2" s="1"/>
  <c r="J16" i="2"/>
  <c r="T12" i="5" l="1"/>
  <c r="T27" i="5" s="1"/>
  <c r="R31" i="6"/>
  <c r="S30" i="6"/>
  <c r="S16" i="5"/>
  <c r="S21" i="5" s="1"/>
  <c r="S23" i="5" s="1"/>
  <c r="S12" i="5"/>
  <c r="S27" i="5" s="1"/>
  <c r="R12" i="6"/>
  <c r="R27" i="6" s="1"/>
  <c r="S15" i="6"/>
  <c r="T15" i="6" s="1"/>
  <c r="R30" i="3"/>
  <c r="R31" i="3" s="1"/>
  <c r="Q31" i="3"/>
  <c r="Q21" i="4"/>
  <c r="Q23" i="4" s="1"/>
  <c r="R16" i="4"/>
  <c r="R21" i="4" s="1"/>
  <c r="R23" i="4" s="1"/>
  <c r="R15" i="3"/>
  <c r="R12" i="3" s="1"/>
  <c r="R27" i="3" s="1"/>
  <c r="Q12" i="3"/>
  <c r="Q27" i="3" s="1"/>
  <c r="P21" i="3"/>
  <c r="P23" i="3" s="1"/>
  <c r="Q16" i="3"/>
  <c r="Q21" i="6"/>
  <c r="Q23" i="6" s="1"/>
  <c r="R16" i="6"/>
  <c r="R21" i="6" s="1"/>
  <c r="R23" i="6" s="1"/>
  <c r="K12" i="2"/>
  <c r="K27" i="2" s="1"/>
  <c r="L15" i="2"/>
  <c r="K31" i="2"/>
  <c r="L30" i="2"/>
  <c r="J21" i="2"/>
  <c r="J23" i="2" s="1"/>
  <c r="K16" i="2"/>
  <c r="J30" i="1"/>
  <c r="I31" i="1"/>
  <c r="J15" i="1"/>
  <c r="I12" i="1"/>
  <c r="I27" i="1" s="1"/>
  <c r="T16" i="5" l="1"/>
  <c r="T21" i="5" s="1"/>
  <c r="T23" i="5" s="1"/>
  <c r="T12" i="6"/>
  <c r="T27" i="6" s="1"/>
  <c r="S31" i="6"/>
  <c r="T30" i="6"/>
  <c r="T31" i="6" s="1"/>
  <c r="S16" i="6"/>
  <c r="S21" i="6" s="1"/>
  <c r="S23" i="6" s="1"/>
  <c r="S12" i="6"/>
  <c r="S27" i="6" s="1"/>
  <c r="Q21" i="3"/>
  <c r="Q23" i="3" s="1"/>
  <c r="R16" i="3"/>
  <c r="R21" i="3" s="1"/>
  <c r="R23" i="3" s="1"/>
  <c r="L31" i="2"/>
  <c r="M30" i="2"/>
  <c r="L12" i="2"/>
  <c r="L27" i="2" s="1"/>
  <c r="M15" i="2"/>
  <c r="K21" i="2"/>
  <c r="K23" i="2" s="1"/>
  <c r="L16" i="2"/>
  <c r="J31" i="1"/>
  <c r="K30" i="1"/>
  <c r="J12" i="1"/>
  <c r="J27" i="1" s="1"/>
  <c r="K15" i="1"/>
  <c r="T16" i="6" l="1"/>
  <c r="T21" i="6" s="1"/>
  <c r="T23" i="6" s="1"/>
  <c r="N15" i="2"/>
  <c r="M12" i="2"/>
  <c r="M27" i="2" s="1"/>
  <c r="N30" i="2"/>
  <c r="M31" i="2"/>
  <c r="L21" i="2"/>
  <c r="L23" i="2" s="1"/>
  <c r="M16" i="2"/>
  <c r="K12" i="1"/>
  <c r="K27" i="1" s="1"/>
  <c r="L15" i="1"/>
  <c r="K31" i="1"/>
  <c r="L30" i="1"/>
  <c r="O30" i="2" l="1"/>
  <c r="N31" i="2"/>
  <c r="O15" i="2"/>
  <c r="N12" i="2"/>
  <c r="N27" i="2" s="1"/>
  <c r="M21" i="2"/>
  <c r="M23" i="2" s="1"/>
  <c r="N16" i="2"/>
  <c r="N21" i="2" s="1"/>
  <c r="N23" i="2" s="1"/>
  <c r="L12" i="1"/>
  <c r="L27" i="1" s="1"/>
  <c r="M15" i="1"/>
  <c r="L31" i="1"/>
  <c r="M30" i="1"/>
  <c r="O16" i="2" l="1"/>
  <c r="P15" i="2"/>
  <c r="P12" i="2" s="1"/>
  <c r="P27" i="2" s="1"/>
  <c r="O12" i="2"/>
  <c r="O27" i="2" s="1"/>
  <c r="P30" i="2"/>
  <c r="P31" i="2" s="1"/>
  <c r="O31" i="2"/>
  <c r="M31" i="1"/>
  <c r="N30" i="1"/>
  <c r="M12" i="1"/>
  <c r="M27" i="1" s="1"/>
  <c r="N15" i="1"/>
  <c r="B16" i="1"/>
  <c r="C16" i="1" s="1"/>
  <c r="C22" i="1"/>
  <c r="D22" i="1" s="1"/>
  <c r="N12" i="1" l="1"/>
  <c r="N27" i="1" s="1"/>
  <c r="O15" i="1"/>
  <c r="N31" i="1"/>
  <c r="O30" i="1"/>
  <c r="P16" i="2"/>
  <c r="P21" i="2" s="1"/>
  <c r="P23" i="2" s="1"/>
  <c r="O21" i="2"/>
  <c r="O23" i="2" s="1"/>
  <c r="E22" i="1"/>
  <c r="C21" i="1"/>
  <c r="C23" i="1" s="1"/>
  <c r="D16" i="1"/>
  <c r="B21" i="1"/>
  <c r="B23" i="1" s="1"/>
  <c r="P30" i="1" l="1"/>
  <c r="P31" i="1" s="1"/>
  <c r="O31" i="1"/>
  <c r="P15" i="1"/>
  <c r="P12" i="1" s="1"/>
  <c r="P27" i="1" s="1"/>
  <c r="O12" i="1"/>
  <c r="O27" i="1" s="1"/>
  <c r="F22" i="1"/>
  <c r="D21" i="1"/>
  <c r="D23" i="1" s="1"/>
  <c r="E16" i="1"/>
  <c r="G22" i="1" l="1"/>
  <c r="H22" i="1" s="1"/>
  <c r="I22" i="1" s="1"/>
  <c r="J22" i="1" s="1"/>
  <c r="K22" i="1" s="1"/>
  <c r="L22" i="1" s="1"/>
  <c r="M22" i="1" s="1"/>
  <c r="N22" i="1" s="1"/>
  <c r="O22" i="1" s="1"/>
  <c r="P22" i="1" s="1"/>
  <c r="H7" i="1"/>
  <c r="F16" i="1"/>
  <c r="E21" i="1"/>
  <c r="E23" i="1" s="1"/>
  <c r="G16" i="1" l="1"/>
  <c r="F21" i="1"/>
  <c r="F23" i="1" s="1"/>
  <c r="G21" i="1" l="1"/>
  <c r="G23" i="1" s="1"/>
  <c r="H16" i="1"/>
  <c r="H21" i="1" l="1"/>
  <c r="H23" i="1" s="1"/>
  <c r="I16" i="1"/>
  <c r="I21" i="1" l="1"/>
  <c r="I23" i="1" s="1"/>
  <c r="J16" i="1"/>
  <c r="K16" i="1" l="1"/>
  <c r="J21" i="1"/>
  <c r="J23" i="1" s="1"/>
  <c r="L16" i="1" l="1"/>
  <c r="K21" i="1"/>
  <c r="K23" i="1" s="1"/>
  <c r="L21" i="1" l="1"/>
  <c r="L23" i="1" s="1"/>
  <c r="M16" i="1"/>
  <c r="M21" i="1" l="1"/>
  <c r="M23" i="1" s="1"/>
  <c r="N16" i="1"/>
  <c r="N21" i="1" l="1"/>
  <c r="N23" i="1" s="1"/>
  <c r="O16" i="1"/>
  <c r="P16" i="1" l="1"/>
  <c r="P21" i="1" s="1"/>
  <c r="P23" i="1" s="1"/>
  <c r="O21" i="1"/>
  <c r="O23" i="1" s="1"/>
</calcChain>
</file>

<file path=xl/sharedStrings.xml><?xml version="1.0" encoding="utf-8"?>
<sst xmlns="http://schemas.openxmlformats.org/spreadsheetml/2006/main" count="177" uniqueCount="31">
  <si>
    <t>Revenue from Property Taxes</t>
  </si>
  <si>
    <t>Operating Costs</t>
  </si>
  <si>
    <t>Capital Reserve (portion for water)</t>
  </si>
  <si>
    <t>Value of Well</t>
  </si>
  <si>
    <t>Value of Pumping Equipment</t>
  </si>
  <si>
    <t>Value of Water Treatment Equipment</t>
  </si>
  <si>
    <t>Value of Septic System</t>
  </si>
  <si>
    <t>Total Value of Water/Sewage System</t>
  </si>
  <si>
    <t>Statement of Cash Flow</t>
  </si>
  <si>
    <t>Amortization</t>
  </si>
  <si>
    <t>Statement of Financial Position</t>
  </si>
  <si>
    <t>Financial Assets - Cash/Reserves</t>
  </si>
  <si>
    <t>Non Financial Assets - Tangible Capital</t>
  </si>
  <si>
    <t>Statement of Operations</t>
  </si>
  <si>
    <t>Revenue</t>
  </si>
  <si>
    <t>Expenses</t>
  </si>
  <si>
    <t>Total Expenses</t>
  </si>
  <si>
    <t>Total Assets</t>
  </si>
  <si>
    <t>Capital Upgrades</t>
  </si>
  <si>
    <t>Year</t>
  </si>
  <si>
    <t>35 year</t>
  </si>
  <si>
    <t>Contribution to Reserve (portion for water)</t>
  </si>
  <si>
    <t>3 Miller Drive, Mallorytown</t>
  </si>
  <si>
    <t>33 Benett Street, Spencerville</t>
  </si>
  <si>
    <t>Inflation Factor</t>
  </si>
  <si>
    <t>Estimated Total Value in 2013</t>
  </si>
  <si>
    <t>Estimated Total Value in 2017</t>
  </si>
  <si>
    <t>Estimated Total Value in 2019</t>
  </si>
  <si>
    <t>Municipal Contribution</t>
  </si>
  <si>
    <t xml:space="preserve">Revenue from Property Taxes </t>
  </si>
  <si>
    <t>Estimated Total Value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</si>
</sst>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4" fontId="0" fillId="0" borderId="0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workbookViewId="0">
      <selection activeCell="G12" sqref="G12"/>
    </sheetView>
  </sheetViews>
  <sheetFormatPr defaultRowHeight="15" x14ac:dyDescent="0.25"/>
  <cols>
    <col min="1" max="1" width="38.85546875" customWidth="1"/>
    <col min="2" max="3" width="8.85546875" hidden="1" customWidth="1"/>
    <col min="4" max="4" width="10" hidden="1" customWidth="1"/>
    <col min="5" max="5" width="0" hidden="1" customWidth="1"/>
    <col min="7" max="7" width="9.85546875" customWidth="1"/>
    <col min="8" max="8" width="10.85546875" customWidth="1"/>
    <col min="9" max="9" width="9.28515625" customWidth="1"/>
  </cols>
  <sheetData>
    <row r="1" spans="1:16" ht="18.75" x14ac:dyDescent="0.3">
      <c r="A1" s="5" t="s">
        <v>22</v>
      </c>
    </row>
    <row r="3" spans="1:16" ht="14.45" customHeight="1" x14ac:dyDescent="0.25">
      <c r="A3" t="s">
        <v>3</v>
      </c>
      <c r="C3" s="20" t="s">
        <v>25</v>
      </c>
      <c r="D3" s="10"/>
      <c r="E3" s="11"/>
      <c r="F3" s="1">
        <v>10000</v>
      </c>
      <c r="H3" s="20" t="s">
        <v>26</v>
      </c>
      <c r="J3" s="9"/>
    </row>
    <row r="4" spans="1:16" x14ac:dyDescent="0.25">
      <c r="A4" t="s">
        <v>4</v>
      </c>
      <c r="C4" s="20"/>
      <c r="D4" s="10"/>
      <c r="E4" s="11"/>
      <c r="F4" s="1">
        <v>20000</v>
      </c>
      <c r="H4" s="20"/>
      <c r="J4" s="9"/>
    </row>
    <row r="5" spans="1:16" ht="14.45" customHeight="1" x14ac:dyDescent="0.25">
      <c r="A5" t="s">
        <v>5</v>
      </c>
      <c r="C5" s="20"/>
      <c r="D5" s="10"/>
      <c r="E5" s="11"/>
      <c r="F5" s="1">
        <v>16000</v>
      </c>
      <c r="H5" s="20"/>
      <c r="J5" t="s">
        <v>20</v>
      </c>
      <c r="L5" s="7" t="s">
        <v>24</v>
      </c>
    </row>
    <row r="6" spans="1:16" x14ac:dyDescent="0.25">
      <c r="A6" t="s">
        <v>6</v>
      </c>
      <c r="C6" s="21"/>
      <c r="D6" s="12"/>
      <c r="E6" s="12"/>
      <c r="F6" s="1">
        <v>130000</v>
      </c>
      <c r="H6" s="21"/>
      <c r="J6" t="s">
        <v>9</v>
      </c>
      <c r="L6" s="8"/>
    </row>
    <row r="7" spans="1:16" ht="15.75" thickBot="1" x14ac:dyDescent="0.3">
      <c r="A7" t="s">
        <v>7</v>
      </c>
      <c r="C7" s="2">
        <f>150000-J7</f>
        <v>144971.42857142858</v>
      </c>
      <c r="D7" s="2"/>
      <c r="E7" s="2"/>
      <c r="F7" s="2">
        <f>SUM(F3:F6)</f>
        <v>176000</v>
      </c>
      <c r="H7" s="2">
        <f>F22</f>
        <v>124857.14285714287</v>
      </c>
      <c r="J7" s="2">
        <f>F7/35</f>
        <v>5028.5714285714284</v>
      </c>
      <c r="L7" s="6">
        <v>0.02</v>
      </c>
    </row>
    <row r="8" spans="1:16" ht="15.75" thickTop="1" x14ac:dyDescent="0.25"/>
    <row r="10" spans="1:16" x14ac:dyDescent="0.25">
      <c r="A10" s="3" t="s">
        <v>8</v>
      </c>
    </row>
    <row r="11" spans="1:16" x14ac:dyDescent="0.25">
      <c r="A11" t="s">
        <v>19</v>
      </c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  <c r="M11" s="3">
        <v>2024</v>
      </c>
      <c r="N11" s="3">
        <v>2025</v>
      </c>
      <c r="O11" s="3">
        <v>2026</v>
      </c>
      <c r="P11" s="3">
        <v>2027</v>
      </c>
    </row>
    <row r="12" spans="1:16" x14ac:dyDescent="0.25">
      <c r="A12" t="s">
        <v>0</v>
      </c>
      <c r="B12" s="1">
        <f t="shared" ref="B12:J12" si="0">B13+B15</f>
        <v>26028.571428571428</v>
      </c>
      <c r="C12" s="1">
        <f t="shared" si="0"/>
        <v>33028.571428571428</v>
      </c>
      <c r="D12" s="1">
        <f t="shared" si="0"/>
        <v>21178.411428571428</v>
      </c>
      <c r="E12" s="1">
        <f t="shared" si="0"/>
        <v>20472.42142857143</v>
      </c>
      <c r="F12" s="1">
        <f t="shared" si="0"/>
        <v>20781.29842857143</v>
      </c>
      <c r="G12" s="1">
        <f t="shared" si="0"/>
        <v>21096.352968571431</v>
      </c>
      <c r="H12" s="1">
        <f t="shared" si="0"/>
        <v>21417.708599371428</v>
      </c>
      <c r="I12" s="1">
        <f t="shared" si="0"/>
        <v>21745.491342787427</v>
      </c>
      <c r="J12" s="1">
        <f t="shared" si="0"/>
        <v>22079.829741071746</v>
      </c>
      <c r="K12" s="1">
        <f t="shared" ref="K12" si="1">K13+K15</f>
        <v>22420.854907321751</v>
      </c>
      <c r="L12" s="1">
        <f t="shared" ref="L12:M12" si="2">L13+L15</f>
        <v>22768.700576896757</v>
      </c>
      <c r="M12" s="1">
        <f t="shared" si="2"/>
        <v>23123.503159863263</v>
      </c>
      <c r="N12" s="1">
        <f t="shared" ref="N12:P12" si="3">N13+N15</f>
        <v>23485.401794489098</v>
      </c>
      <c r="O12" s="1">
        <f t="shared" si="3"/>
        <v>23854.538401807451</v>
      </c>
      <c r="P12" s="1">
        <f t="shared" si="3"/>
        <v>24231.057741272172</v>
      </c>
    </row>
    <row r="13" spans="1:16" x14ac:dyDescent="0.25">
      <c r="A13" t="s">
        <v>1</v>
      </c>
      <c r="B13" s="1">
        <v>21000</v>
      </c>
      <c r="C13" s="1">
        <f>56000/2</f>
        <v>28000</v>
      </c>
      <c r="D13" s="1">
        <f>32000/2+149.84</f>
        <v>16149.84</v>
      </c>
      <c r="E13" s="1">
        <f>450.52+14993.33</f>
        <v>15443.85</v>
      </c>
      <c r="F13" s="1">
        <f t="shared" ref="F13:P13" si="4">E13*(1+$L7)</f>
        <v>15752.727000000001</v>
      </c>
      <c r="G13" s="1">
        <f t="shared" si="4"/>
        <v>16067.781540000002</v>
      </c>
      <c r="H13" s="1">
        <f t="shared" si="4"/>
        <v>16389.137170800001</v>
      </c>
      <c r="I13" s="1">
        <f t="shared" si="4"/>
        <v>16716.919914216</v>
      </c>
      <c r="J13" s="1">
        <f t="shared" si="4"/>
        <v>17051.258312500318</v>
      </c>
      <c r="K13" s="1">
        <f t="shared" si="4"/>
        <v>17392.283478750323</v>
      </c>
      <c r="L13" s="1">
        <f t="shared" si="4"/>
        <v>17740.12914832533</v>
      </c>
      <c r="M13" s="1">
        <f t="shared" si="4"/>
        <v>18094.931731291836</v>
      </c>
      <c r="N13" s="1">
        <f t="shared" si="4"/>
        <v>18456.830365917671</v>
      </c>
      <c r="O13" s="1">
        <f t="shared" si="4"/>
        <v>18825.966973236023</v>
      </c>
      <c r="P13" s="1">
        <f t="shared" si="4"/>
        <v>19202.486312700745</v>
      </c>
    </row>
    <row r="14" spans="1:16" x14ac:dyDescent="0.25">
      <c r="A14" t="s">
        <v>18</v>
      </c>
      <c r="B14" s="1"/>
      <c r="C14" s="1"/>
      <c r="D14" s="1"/>
      <c r="E14" s="1"/>
      <c r="F14" s="1"/>
      <c r="G14" s="1"/>
      <c r="H14" s="1"/>
      <c r="I14" s="1">
        <v>25000</v>
      </c>
      <c r="J14" s="1"/>
      <c r="K14" s="1"/>
      <c r="L14" s="1"/>
      <c r="M14" s="1"/>
      <c r="N14" s="1"/>
      <c r="O14" s="1"/>
      <c r="P14" s="1"/>
    </row>
    <row r="15" spans="1:16" x14ac:dyDescent="0.25">
      <c r="A15" t="s">
        <v>21</v>
      </c>
      <c r="B15" s="1">
        <f>J7</f>
        <v>5028.5714285714284</v>
      </c>
      <c r="C15" s="1">
        <f t="shared" ref="C15:N15" si="5">B15</f>
        <v>5028.5714285714284</v>
      </c>
      <c r="D15" s="1">
        <f t="shared" si="5"/>
        <v>5028.5714285714284</v>
      </c>
      <c r="E15" s="1">
        <f t="shared" si="5"/>
        <v>5028.5714285714284</v>
      </c>
      <c r="F15" s="1">
        <f t="shared" si="5"/>
        <v>5028.5714285714284</v>
      </c>
      <c r="G15" s="1">
        <f t="shared" si="5"/>
        <v>5028.5714285714284</v>
      </c>
      <c r="H15" s="1">
        <f t="shared" si="5"/>
        <v>5028.5714285714284</v>
      </c>
      <c r="I15" s="1">
        <f t="shared" si="5"/>
        <v>5028.5714285714284</v>
      </c>
      <c r="J15" s="1">
        <f t="shared" si="5"/>
        <v>5028.5714285714284</v>
      </c>
      <c r="K15" s="1">
        <f t="shared" si="5"/>
        <v>5028.5714285714284</v>
      </c>
      <c r="L15" s="1">
        <f t="shared" si="5"/>
        <v>5028.5714285714284</v>
      </c>
      <c r="M15" s="1">
        <f t="shared" si="5"/>
        <v>5028.5714285714284</v>
      </c>
      <c r="N15" s="1">
        <f t="shared" si="5"/>
        <v>5028.5714285714284</v>
      </c>
      <c r="O15" s="1">
        <f t="shared" ref="O15" si="6">N15</f>
        <v>5028.5714285714284</v>
      </c>
      <c r="P15" s="1">
        <f t="shared" ref="P15" si="7">O15</f>
        <v>5028.5714285714284</v>
      </c>
    </row>
    <row r="16" spans="1:16" x14ac:dyDescent="0.25">
      <c r="A16" t="s">
        <v>2</v>
      </c>
      <c r="B16" s="1">
        <f>F7-C7-J7+B15-B14</f>
        <v>31028.57142857142</v>
      </c>
      <c r="C16" s="1">
        <f t="shared" ref="C16:N16" si="8">B16-C14+C15</f>
        <v>36057.142857142848</v>
      </c>
      <c r="D16" s="1">
        <f t="shared" si="8"/>
        <v>41085.714285714275</v>
      </c>
      <c r="E16" s="1">
        <f t="shared" si="8"/>
        <v>46114.285714285703</v>
      </c>
      <c r="F16" s="1">
        <f t="shared" si="8"/>
        <v>51142.85714285713</v>
      </c>
      <c r="G16" s="1">
        <f t="shared" si="8"/>
        <v>56171.428571428558</v>
      </c>
      <c r="H16" s="1">
        <f t="shared" si="8"/>
        <v>61199.999999999985</v>
      </c>
      <c r="I16" s="1">
        <f t="shared" si="8"/>
        <v>41228.571428571413</v>
      </c>
      <c r="J16" s="1">
        <f t="shared" si="8"/>
        <v>46257.142857142841</v>
      </c>
      <c r="K16" s="1">
        <f t="shared" si="8"/>
        <v>51285.714285714268</v>
      </c>
      <c r="L16" s="1">
        <f t="shared" si="8"/>
        <v>56314.285714285696</v>
      </c>
      <c r="M16" s="1">
        <f t="shared" si="8"/>
        <v>61342.857142857123</v>
      </c>
      <c r="N16" s="1">
        <f t="shared" si="8"/>
        <v>66371.428571428551</v>
      </c>
      <c r="O16" s="1">
        <f t="shared" ref="O16" si="9">N16-O14+O15</f>
        <v>71399.999999999985</v>
      </c>
      <c r="P16" s="1">
        <f t="shared" ref="P16" si="10">O16-P14+P15</f>
        <v>76428.57142857142</v>
      </c>
    </row>
    <row r="17" spans="1:16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6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6" x14ac:dyDescent="0.25">
      <c r="A19" s="3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6" x14ac:dyDescent="0.25">
      <c r="A20" t="s">
        <v>19</v>
      </c>
      <c r="B20" s="3">
        <v>2013</v>
      </c>
      <c r="C20" s="3">
        <v>2014</v>
      </c>
      <c r="D20" s="3">
        <v>2015</v>
      </c>
      <c r="E20" s="3">
        <v>2016</v>
      </c>
      <c r="F20" s="3">
        <v>2017</v>
      </c>
      <c r="G20" s="3">
        <v>2018</v>
      </c>
      <c r="H20" s="3">
        <v>2019</v>
      </c>
      <c r="I20" s="3">
        <v>2020</v>
      </c>
      <c r="J20" s="3">
        <v>2021</v>
      </c>
      <c r="K20" s="3">
        <v>2022</v>
      </c>
      <c r="L20" s="3">
        <v>2023</v>
      </c>
      <c r="M20" s="3">
        <v>2024</v>
      </c>
      <c r="N20" s="3">
        <v>2025</v>
      </c>
      <c r="O20" s="3">
        <v>2026</v>
      </c>
      <c r="P20" s="3">
        <v>2027</v>
      </c>
    </row>
    <row r="21" spans="1:16" x14ac:dyDescent="0.25">
      <c r="A21" t="s">
        <v>11</v>
      </c>
      <c r="B21" s="1">
        <f>B16</f>
        <v>31028.57142857142</v>
      </c>
      <c r="C21" s="1">
        <f t="shared" ref="C21:J21" si="11">C16</f>
        <v>36057.142857142848</v>
      </c>
      <c r="D21" s="1">
        <f t="shared" si="11"/>
        <v>41085.714285714275</v>
      </c>
      <c r="E21" s="1">
        <f t="shared" si="11"/>
        <v>46114.285714285703</v>
      </c>
      <c r="F21" s="1">
        <f t="shared" si="11"/>
        <v>51142.85714285713</v>
      </c>
      <c r="G21" s="1">
        <f t="shared" si="11"/>
        <v>56171.428571428558</v>
      </c>
      <c r="H21" s="1">
        <f t="shared" si="11"/>
        <v>61199.999999999985</v>
      </c>
      <c r="I21" s="1">
        <f t="shared" si="11"/>
        <v>41228.571428571413</v>
      </c>
      <c r="J21" s="1">
        <f t="shared" si="11"/>
        <v>46257.142857142841</v>
      </c>
      <c r="K21" s="1">
        <f t="shared" ref="K21" si="12">K16</f>
        <v>51285.714285714268</v>
      </c>
      <c r="L21" s="1">
        <f t="shared" ref="L21:M21" si="13">L16</f>
        <v>56314.285714285696</v>
      </c>
      <c r="M21" s="1">
        <f t="shared" si="13"/>
        <v>61342.857142857123</v>
      </c>
      <c r="N21" s="1">
        <f t="shared" ref="N21:P21" si="14">N16</f>
        <v>66371.428571428551</v>
      </c>
      <c r="O21" s="1">
        <f t="shared" si="14"/>
        <v>71399.999999999985</v>
      </c>
      <c r="P21" s="1">
        <f t="shared" si="14"/>
        <v>76428.57142857142</v>
      </c>
    </row>
    <row r="22" spans="1:16" x14ac:dyDescent="0.25">
      <c r="A22" t="s">
        <v>12</v>
      </c>
      <c r="B22" s="1">
        <v>144971.42857142858</v>
      </c>
      <c r="C22" s="1">
        <f t="shared" ref="C22:N22" si="15">B22+C14-$J$7</f>
        <v>139942.85714285716</v>
      </c>
      <c r="D22" s="1">
        <f t="shared" si="15"/>
        <v>134914.28571428574</v>
      </c>
      <c r="E22" s="1">
        <f t="shared" si="15"/>
        <v>129885.7142857143</v>
      </c>
      <c r="F22" s="1">
        <f t="shared" si="15"/>
        <v>124857.14285714287</v>
      </c>
      <c r="G22" s="1">
        <f t="shared" si="15"/>
        <v>119828.57142857143</v>
      </c>
      <c r="H22" s="1">
        <f t="shared" si="15"/>
        <v>114800</v>
      </c>
      <c r="I22" s="1">
        <f t="shared" si="15"/>
        <v>134771.42857142858</v>
      </c>
      <c r="J22" s="1">
        <f t="shared" si="15"/>
        <v>129742.85714285714</v>
      </c>
      <c r="K22" s="1">
        <f t="shared" si="15"/>
        <v>124714.28571428571</v>
      </c>
      <c r="L22" s="1">
        <f t="shared" si="15"/>
        <v>119685.71428571428</v>
      </c>
      <c r="M22" s="1">
        <f t="shared" si="15"/>
        <v>114657.14285714284</v>
      </c>
      <c r="N22" s="1">
        <f t="shared" si="15"/>
        <v>109628.57142857141</v>
      </c>
      <c r="O22" s="1">
        <f t="shared" ref="O22" si="16">N22+O14-$J$7</f>
        <v>104599.99999999997</v>
      </c>
      <c r="P22" s="1">
        <f t="shared" ref="P22" si="17">O22+P14-$J$7</f>
        <v>99571.428571428536</v>
      </c>
    </row>
    <row r="23" spans="1:16" x14ac:dyDescent="0.25">
      <c r="A23" s="4" t="s">
        <v>17</v>
      </c>
      <c r="B23" s="1">
        <f t="shared" ref="B23:J23" si="18">B21+B22</f>
        <v>176000</v>
      </c>
      <c r="C23" s="1">
        <f t="shared" si="18"/>
        <v>176000</v>
      </c>
      <c r="D23" s="1">
        <f t="shared" si="18"/>
        <v>176000</v>
      </c>
      <c r="E23" s="1">
        <f t="shared" si="18"/>
        <v>176000</v>
      </c>
      <c r="F23" s="1">
        <f t="shared" si="18"/>
        <v>176000</v>
      </c>
      <c r="G23" s="1">
        <f t="shared" si="18"/>
        <v>176000</v>
      </c>
      <c r="H23" s="1">
        <f t="shared" si="18"/>
        <v>176000</v>
      </c>
      <c r="I23" s="1">
        <f t="shared" si="18"/>
        <v>176000</v>
      </c>
      <c r="J23" s="1">
        <f t="shared" si="18"/>
        <v>176000</v>
      </c>
      <c r="K23" s="1">
        <f t="shared" ref="K23" si="19">K21+K22</f>
        <v>175999.99999999997</v>
      </c>
      <c r="L23" s="1">
        <f t="shared" ref="L23:M23" si="20">L21+L22</f>
        <v>175999.99999999997</v>
      </c>
      <c r="M23" s="1">
        <f t="shared" si="20"/>
        <v>175999.99999999997</v>
      </c>
      <c r="N23" s="1">
        <f t="shared" ref="N23:P23" si="21">N21+N22</f>
        <v>175999.99999999994</v>
      </c>
      <c r="O23" s="1">
        <f t="shared" si="21"/>
        <v>175999.99999999994</v>
      </c>
      <c r="P23" s="1">
        <f t="shared" si="21"/>
        <v>175999.99999999994</v>
      </c>
    </row>
    <row r="25" spans="1:16" x14ac:dyDescent="0.25">
      <c r="A25" s="3" t="s">
        <v>13</v>
      </c>
    </row>
    <row r="26" spans="1:16" x14ac:dyDescent="0.25">
      <c r="A26" t="s">
        <v>19</v>
      </c>
      <c r="B26" s="3">
        <v>2013</v>
      </c>
      <c r="C26" s="3">
        <v>2014</v>
      </c>
      <c r="D26" s="3">
        <v>2015</v>
      </c>
      <c r="E26" s="3">
        <v>2016</v>
      </c>
      <c r="F26" s="3">
        <v>2017</v>
      </c>
      <c r="G26" s="3">
        <v>2018</v>
      </c>
      <c r="H26" s="3">
        <v>2019</v>
      </c>
      <c r="I26" s="3">
        <v>2020</v>
      </c>
      <c r="J26" s="3">
        <v>2021</v>
      </c>
      <c r="K26" s="3">
        <v>2022</v>
      </c>
      <c r="L26" s="3">
        <v>2023</v>
      </c>
      <c r="M26" s="3">
        <v>2024</v>
      </c>
      <c r="N26" s="3">
        <v>2025</v>
      </c>
      <c r="O26" s="3">
        <v>2026</v>
      </c>
      <c r="P26" s="3">
        <v>2027</v>
      </c>
    </row>
    <row r="27" spans="1:16" x14ac:dyDescent="0.25">
      <c r="A27" t="s">
        <v>14</v>
      </c>
      <c r="B27" s="1">
        <f t="shared" ref="B27:J27" si="22">B12</f>
        <v>26028.571428571428</v>
      </c>
      <c r="C27" s="1">
        <f t="shared" si="22"/>
        <v>33028.571428571428</v>
      </c>
      <c r="D27" s="1">
        <f t="shared" si="22"/>
        <v>21178.411428571428</v>
      </c>
      <c r="E27" s="1">
        <f t="shared" si="22"/>
        <v>20472.42142857143</v>
      </c>
      <c r="F27" s="1">
        <f t="shared" si="22"/>
        <v>20781.29842857143</v>
      </c>
      <c r="G27" s="1">
        <f t="shared" si="22"/>
        <v>21096.352968571431</v>
      </c>
      <c r="H27" s="1">
        <f t="shared" si="22"/>
        <v>21417.708599371428</v>
      </c>
      <c r="I27" s="1">
        <f t="shared" si="22"/>
        <v>21745.491342787427</v>
      </c>
      <c r="J27" s="1">
        <f t="shared" si="22"/>
        <v>22079.829741071746</v>
      </c>
      <c r="K27" s="1">
        <f t="shared" ref="K27" si="23">K12</f>
        <v>22420.854907321751</v>
      </c>
      <c r="L27" s="1">
        <f t="shared" ref="L27:M27" si="24">L12</f>
        <v>22768.700576896757</v>
      </c>
      <c r="M27" s="1">
        <f t="shared" si="24"/>
        <v>23123.503159863263</v>
      </c>
      <c r="N27" s="1">
        <f t="shared" ref="N27:P27" si="25">N12</f>
        <v>23485.401794489098</v>
      </c>
      <c r="O27" s="1">
        <f t="shared" si="25"/>
        <v>23854.538401807451</v>
      </c>
      <c r="P27" s="1">
        <f t="shared" si="25"/>
        <v>24231.057741272172</v>
      </c>
    </row>
    <row r="28" spans="1:16" x14ac:dyDescent="0.25">
      <c r="A28" t="s">
        <v>15</v>
      </c>
    </row>
    <row r="29" spans="1:16" x14ac:dyDescent="0.25">
      <c r="A29" s="4" t="s">
        <v>1</v>
      </c>
      <c r="B29" s="1">
        <f t="shared" ref="B29:J29" si="26">B13</f>
        <v>21000</v>
      </c>
      <c r="C29" s="1">
        <f t="shared" si="26"/>
        <v>28000</v>
      </c>
      <c r="D29" s="1">
        <f t="shared" si="26"/>
        <v>16149.84</v>
      </c>
      <c r="E29" s="1">
        <f t="shared" si="26"/>
        <v>15443.85</v>
      </c>
      <c r="F29" s="1">
        <f t="shared" si="26"/>
        <v>15752.727000000001</v>
      </c>
      <c r="G29" s="1">
        <f t="shared" si="26"/>
        <v>16067.781540000002</v>
      </c>
      <c r="H29" s="1">
        <f t="shared" si="26"/>
        <v>16389.137170800001</v>
      </c>
      <c r="I29" s="1">
        <f t="shared" si="26"/>
        <v>16716.919914216</v>
      </c>
      <c r="J29" s="1">
        <f t="shared" si="26"/>
        <v>17051.258312500318</v>
      </c>
      <c r="K29" s="1">
        <f t="shared" ref="K29" si="27">K13</f>
        <v>17392.283478750323</v>
      </c>
      <c r="L29" s="1">
        <f t="shared" ref="L29:M29" si="28">L13</f>
        <v>17740.12914832533</v>
      </c>
      <c r="M29" s="1">
        <f t="shared" si="28"/>
        <v>18094.931731291836</v>
      </c>
      <c r="N29" s="1">
        <f t="shared" ref="N29:P29" si="29">N13</f>
        <v>18456.830365917671</v>
      </c>
      <c r="O29" s="1">
        <f t="shared" si="29"/>
        <v>18825.966973236023</v>
      </c>
      <c r="P29" s="1">
        <f t="shared" si="29"/>
        <v>19202.486312700745</v>
      </c>
    </row>
    <row r="30" spans="1:16" x14ac:dyDescent="0.25">
      <c r="A30" s="4" t="s">
        <v>9</v>
      </c>
      <c r="B30" s="1">
        <f>J7</f>
        <v>5028.5714285714284</v>
      </c>
      <c r="C30" s="1">
        <f t="shared" ref="C30:N30" si="30">B30</f>
        <v>5028.5714285714284</v>
      </c>
      <c r="D30" s="1">
        <f t="shared" si="30"/>
        <v>5028.5714285714284</v>
      </c>
      <c r="E30" s="1">
        <f t="shared" si="30"/>
        <v>5028.5714285714284</v>
      </c>
      <c r="F30" s="1">
        <f t="shared" si="30"/>
        <v>5028.5714285714284</v>
      </c>
      <c r="G30" s="1">
        <f t="shared" si="30"/>
        <v>5028.5714285714284</v>
      </c>
      <c r="H30" s="1">
        <f t="shared" si="30"/>
        <v>5028.5714285714284</v>
      </c>
      <c r="I30" s="1">
        <f t="shared" si="30"/>
        <v>5028.5714285714284</v>
      </c>
      <c r="J30" s="1">
        <f t="shared" si="30"/>
        <v>5028.5714285714284</v>
      </c>
      <c r="K30" s="1">
        <f t="shared" si="30"/>
        <v>5028.5714285714284</v>
      </c>
      <c r="L30" s="1">
        <f t="shared" si="30"/>
        <v>5028.5714285714284</v>
      </c>
      <c r="M30" s="1">
        <f t="shared" si="30"/>
        <v>5028.5714285714284</v>
      </c>
      <c r="N30" s="1">
        <f t="shared" si="30"/>
        <v>5028.5714285714284</v>
      </c>
      <c r="O30" s="1">
        <f t="shared" ref="O30" si="31">N30</f>
        <v>5028.5714285714284</v>
      </c>
      <c r="P30" s="1">
        <f t="shared" ref="P30" si="32">O30</f>
        <v>5028.5714285714284</v>
      </c>
    </row>
    <row r="31" spans="1:16" x14ac:dyDescent="0.25">
      <c r="A31" t="s">
        <v>16</v>
      </c>
      <c r="B31" s="1">
        <f t="shared" ref="B31:J31" si="33">B29+B30</f>
        <v>26028.571428571428</v>
      </c>
      <c r="C31" s="1">
        <f t="shared" si="33"/>
        <v>33028.571428571428</v>
      </c>
      <c r="D31" s="1">
        <f t="shared" si="33"/>
        <v>21178.411428571428</v>
      </c>
      <c r="E31" s="1">
        <f t="shared" si="33"/>
        <v>20472.42142857143</v>
      </c>
      <c r="F31" s="1">
        <f t="shared" si="33"/>
        <v>20781.29842857143</v>
      </c>
      <c r="G31" s="1">
        <f t="shared" si="33"/>
        <v>21096.352968571431</v>
      </c>
      <c r="H31" s="1">
        <f t="shared" si="33"/>
        <v>21417.708599371428</v>
      </c>
      <c r="I31" s="1">
        <f t="shared" si="33"/>
        <v>21745.491342787427</v>
      </c>
      <c r="J31" s="1">
        <f t="shared" si="33"/>
        <v>22079.829741071746</v>
      </c>
      <c r="K31" s="1">
        <f t="shared" ref="K31" si="34">K29+K30</f>
        <v>22420.854907321751</v>
      </c>
      <c r="L31" s="1">
        <f t="shared" ref="L31:M31" si="35">L29+L30</f>
        <v>22768.700576896757</v>
      </c>
      <c r="M31" s="1">
        <f t="shared" si="35"/>
        <v>23123.503159863263</v>
      </c>
      <c r="N31" s="1">
        <f t="shared" ref="N31:P31" si="36">N29+N30</f>
        <v>23485.401794489098</v>
      </c>
      <c r="O31" s="1">
        <f t="shared" si="36"/>
        <v>23854.538401807451</v>
      </c>
      <c r="P31" s="1">
        <f t="shared" si="36"/>
        <v>24231.057741272172</v>
      </c>
    </row>
    <row r="33" spans="6:16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mergeCells count="2">
    <mergeCell ref="C3:C6"/>
    <mergeCell ref="H3:H6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workbookViewId="0">
      <selection activeCell="K9" sqref="K9"/>
    </sheetView>
  </sheetViews>
  <sheetFormatPr defaultRowHeight="15" x14ac:dyDescent="0.25"/>
  <cols>
    <col min="1" max="1" width="38.85546875" customWidth="1"/>
    <col min="2" max="3" width="8.85546875" hidden="1" customWidth="1"/>
    <col min="4" max="4" width="10" hidden="1" customWidth="1"/>
    <col min="5" max="6" width="0" hidden="1" customWidth="1"/>
    <col min="7" max="7" width="9.85546875" hidden="1" customWidth="1"/>
    <col min="8" max="8" width="10.85546875" customWidth="1"/>
    <col min="9" max="9" width="9.28515625" customWidth="1"/>
    <col min="10" max="10" width="10.28515625" customWidth="1"/>
  </cols>
  <sheetData>
    <row r="1" spans="1:18" ht="18.75" x14ac:dyDescent="0.3">
      <c r="A1" s="5" t="s">
        <v>22</v>
      </c>
    </row>
    <row r="3" spans="1:18" ht="14.45" customHeight="1" x14ac:dyDescent="0.25">
      <c r="A3" t="s">
        <v>3</v>
      </c>
      <c r="C3" s="20" t="s">
        <v>25</v>
      </c>
      <c r="D3" s="13"/>
      <c r="E3" s="13"/>
      <c r="F3" s="13"/>
      <c r="G3" s="13"/>
      <c r="H3" s="1">
        <v>10000</v>
      </c>
      <c r="J3" s="20" t="s">
        <v>27</v>
      </c>
      <c r="L3" s="9"/>
    </row>
    <row r="4" spans="1:18" x14ac:dyDescent="0.25">
      <c r="A4" t="s">
        <v>4</v>
      </c>
      <c r="C4" s="20"/>
      <c r="D4" s="13"/>
      <c r="E4" s="13"/>
      <c r="F4" s="13"/>
      <c r="G4" s="13"/>
      <c r="H4" s="1">
        <v>20000</v>
      </c>
      <c r="J4" s="20"/>
      <c r="L4" s="9"/>
    </row>
    <row r="5" spans="1:18" ht="14.45" customHeight="1" x14ac:dyDescent="0.25">
      <c r="A5" t="s">
        <v>5</v>
      </c>
      <c r="C5" s="20"/>
      <c r="D5" s="13"/>
      <c r="E5" s="13"/>
      <c r="F5" s="13"/>
      <c r="G5" s="13"/>
      <c r="H5" s="1">
        <v>16000</v>
      </c>
      <c r="J5" s="20"/>
      <c r="L5" t="s">
        <v>20</v>
      </c>
      <c r="N5" s="14" t="s">
        <v>24</v>
      </c>
    </row>
    <row r="6" spans="1:18" x14ac:dyDescent="0.25">
      <c r="A6" t="s">
        <v>6</v>
      </c>
      <c r="C6" s="21"/>
      <c r="D6" s="12"/>
      <c r="E6" s="12"/>
      <c r="F6" s="12"/>
      <c r="G6" s="12"/>
      <c r="H6" s="1">
        <v>130000</v>
      </c>
      <c r="J6" s="21"/>
      <c r="L6" t="s">
        <v>9</v>
      </c>
      <c r="N6" s="15"/>
    </row>
    <row r="7" spans="1:18" ht="15.75" thickBot="1" x14ac:dyDescent="0.3">
      <c r="A7" t="s">
        <v>7</v>
      </c>
      <c r="C7" s="2">
        <f>150000-L7</f>
        <v>144971.42857142858</v>
      </c>
      <c r="D7" s="2"/>
      <c r="E7" s="2"/>
      <c r="F7" s="16"/>
      <c r="G7" s="16"/>
      <c r="H7" s="2">
        <f>SUM(H3:H6)</f>
        <v>176000</v>
      </c>
      <c r="J7" s="2">
        <f>H22</f>
        <v>114800</v>
      </c>
      <c r="L7" s="2">
        <f>H7/35</f>
        <v>5028.5714285714284</v>
      </c>
      <c r="N7" s="6">
        <v>0.02</v>
      </c>
    </row>
    <row r="8" spans="1:18" ht="15.75" thickTop="1" x14ac:dyDescent="0.25"/>
    <row r="10" spans="1:18" x14ac:dyDescent="0.25">
      <c r="A10" s="3" t="s">
        <v>8</v>
      </c>
    </row>
    <row r="11" spans="1:18" x14ac:dyDescent="0.25">
      <c r="A11" t="s">
        <v>19</v>
      </c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  <c r="M11" s="3">
        <v>2024</v>
      </c>
      <c r="N11" s="3">
        <v>2025</v>
      </c>
      <c r="O11" s="3">
        <v>2026</v>
      </c>
      <c r="P11" s="3">
        <v>2027</v>
      </c>
      <c r="Q11" s="3">
        <v>2028</v>
      </c>
      <c r="R11" s="3">
        <v>2029</v>
      </c>
    </row>
    <row r="12" spans="1:18" x14ac:dyDescent="0.25">
      <c r="A12" t="s">
        <v>28</v>
      </c>
      <c r="B12" s="1">
        <f t="shared" ref="B12:P12" si="0">B13+B15</f>
        <v>26028.571428571428</v>
      </c>
      <c r="C12" s="1">
        <f t="shared" si="0"/>
        <v>33028.571428571428</v>
      </c>
      <c r="D12" s="1">
        <f t="shared" si="0"/>
        <v>21178.411428571428</v>
      </c>
      <c r="E12" s="1">
        <f t="shared" si="0"/>
        <v>20472.42142857143</v>
      </c>
      <c r="F12" s="1">
        <f t="shared" si="0"/>
        <v>20781.29842857143</v>
      </c>
      <c r="G12" s="1">
        <f t="shared" si="0"/>
        <v>21096.352968571431</v>
      </c>
      <c r="H12" s="1">
        <f t="shared" si="0"/>
        <v>21417.708599371428</v>
      </c>
      <c r="I12" s="1">
        <f t="shared" si="0"/>
        <v>21745.491342787427</v>
      </c>
      <c r="J12" s="1">
        <f t="shared" si="0"/>
        <v>22079.829741071746</v>
      </c>
      <c r="K12" s="1">
        <f t="shared" si="0"/>
        <v>22420.854907321751</v>
      </c>
      <c r="L12" s="1">
        <f t="shared" si="0"/>
        <v>22768.700576896757</v>
      </c>
      <c r="M12" s="1">
        <f t="shared" si="0"/>
        <v>23123.503159863263</v>
      </c>
      <c r="N12" s="1">
        <f t="shared" si="0"/>
        <v>23485.401794489098</v>
      </c>
      <c r="O12" s="1">
        <f t="shared" si="0"/>
        <v>23854.538401807451</v>
      </c>
      <c r="P12" s="1">
        <f t="shared" si="0"/>
        <v>24231.057741272172</v>
      </c>
      <c r="Q12" s="1">
        <f t="shared" ref="Q12:R12" si="1">Q13+Q15</f>
        <v>24615.107467526188</v>
      </c>
      <c r="R12" s="1">
        <f t="shared" si="1"/>
        <v>25006.838188305283</v>
      </c>
    </row>
    <row r="13" spans="1:18" x14ac:dyDescent="0.25">
      <c r="A13" t="s">
        <v>1</v>
      </c>
      <c r="B13" s="1">
        <v>21000</v>
      </c>
      <c r="C13" s="1">
        <f>56000/2</f>
        <v>28000</v>
      </c>
      <c r="D13" s="1">
        <f>32000/2+149.84</f>
        <v>16149.84</v>
      </c>
      <c r="E13" s="1">
        <f>450.52+14993.33</f>
        <v>15443.85</v>
      </c>
      <c r="F13" s="1">
        <f t="shared" ref="F13:R13" si="2">E13*(1+$N7)</f>
        <v>15752.727000000001</v>
      </c>
      <c r="G13" s="1">
        <f t="shared" si="2"/>
        <v>16067.781540000002</v>
      </c>
      <c r="H13" s="1">
        <f t="shared" si="2"/>
        <v>16389.137170800001</v>
      </c>
      <c r="I13" s="1">
        <f t="shared" si="2"/>
        <v>16716.919914216</v>
      </c>
      <c r="J13" s="1">
        <f t="shared" si="2"/>
        <v>17051.258312500318</v>
      </c>
      <c r="K13" s="1">
        <f t="shared" si="2"/>
        <v>17392.283478750323</v>
      </c>
      <c r="L13" s="1">
        <f t="shared" si="2"/>
        <v>17740.12914832533</v>
      </c>
      <c r="M13" s="1">
        <f t="shared" si="2"/>
        <v>18094.931731291836</v>
      </c>
      <c r="N13" s="1">
        <f t="shared" si="2"/>
        <v>18456.830365917671</v>
      </c>
      <c r="O13" s="1">
        <f t="shared" si="2"/>
        <v>18825.966973236023</v>
      </c>
      <c r="P13" s="1">
        <f t="shared" si="2"/>
        <v>19202.486312700745</v>
      </c>
      <c r="Q13" s="1">
        <f t="shared" si="2"/>
        <v>19586.53603895476</v>
      </c>
      <c r="R13" s="1">
        <f t="shared" si="2"/>
        <v>19978.266759733855</v>
      </c>
    </row>
    <row r="14" spans="1:18" x14ac:dyDescent="0.25">
      <c r="A14" t="s">
        <v>18</v>
      </c>
      <c r="B14" s="1"/>
      <c r="C14" s="1"/>
      <c r="D14" s="1"/>
      <c r="E14" s="1"/>
      <c r="F14" s="1"/>
      <c r="G14" s="1"/>
      <c r="H14" s="1"/>
      <c r="I14" s="1">
        <v>25000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t="s">
        <v>21</v>
      </c>
      <c r="B15" s="1">
        <f>L7</f>
        <v>5028.5714285714284</v>
      </c>
      <c r="C15" s="1">
        <f t="shared" ref="C15:R15" si="3">B15</f>
        <v>5028.5714285714284</v>
      </c>
      <c r="D15" s="1">
        <f t="shared" si="3"/>
        <v>5028.5714285714284</v>
      </c>
      <c r="E15" s="1">
        <f t="shared" si="3"/>
        <v>5028.5714285714284</v>
      </c>
      <c r="F15" s="1">
        <f t="shared" si="3"/>
        <v>5028.5714285714284</v>
      </c>
      <c r="G15" s="1">
        <f t="shared" si="3"/>
        <v>5028.5714285714284</v>
      </c>
      <c r="H15" s="1">
        <f t="shared" si="3"/>
        <v>5028.5714285714284</v>
      </c>
      <c r="I15" s="1">
        <f t="shared" si="3"/>
        <v>5028.5714285714284</v>
      </c>
      <c r="J15" s="1">
        <f t="shared" si="3"/>
        <v>5028.5714285714284</v>
      </c>
      <c r="K15" s="1">
        <f t="shared" si="3"/>
        <v>5028.5714285714284</v>
      </c>
      <c r="L15" s="1">
        <f t="shared" si="3"/>
        <v>5028.5714285714284</v>
      </c>
      <c r="M15" s="1">
        <f t="shared" si="3"/>
        <v>5028.5714285714284</v>
      </c>
      <c r="N15" s="1">
        <f t="shared" si="3"/>
        <v>5028.5714285714284</v>
      </c>
      <c r="O15" s="1">
        <f t="shared" si="3"/>
        <v>5028.5714285714284</v>
      </c>
      <c r="P15" s="1">
        <f t="shared" si="3"/>
        <v>5028.5714285714284</v>
      </c>
      <c r="Q15" s="1">
        <f t="shared" si="3"/>
        <v>5028.5714285714284</v>
      </c>
      <c r="R15" s="1">
        <f t="shared" si="3"/>
        <v>5028.5714285714284</v>
      </c>
    </row>
    <row r="16" spans="1:18" x14ac:dyDescent="0.25">
      <c r="A16" t="s">
        <v>2</v>
      </c>
      <c r="B16" s="1">
        <f>H7-C7-L7+B15-B14</f>
        <v>31028.57142857142</v>
      </c>
      <c r="C16" s="1">
        <f t="shared" ref="C16:R16" si="4">B16-C14+C15</f>
        <v>36057.142857142848</v>
      </c>
      <c r="D16" s="1">
        <f t="shared" si="4"/>
        <v>41085.714285714275</v>
      </c>
      <c r="E16" s="1">
        <f t="shared" si="4"/>
        <v>46114.285714285703</v>
      </c>
      <c r="F16" s="1">
        <f t="shared" si="4"/>
        <v>51142.85714285713</v>
      </c>
      <c r="G16" s="1">
        <f t="shared" si="4"/>
        <v>56171.428571428558</v>
      </c>
      <c r="H16" s="1">
        <f t="shared" si="4"/>
        <v>61199.999999999985</v>
      </c>
      <c r="I16" s="1">
        <f t="shared" si="4"/>
        <v>41228.571428571413</v>
      </c>
      <c r="J16" s="1">
        <f t="shared" si="4"/>
        <v>46257.142857142841</v>
      </c>
      <c r="K16" s="1">
        <f t="shared" si="4"/>
        <v>51285.714285714268</v>
      </c>
      <c r="L16" s="1">
        <f t="shared" si="4"/>
        <v>56314.285714285696</v>
      </c>
      <c r="M16" s="1">
        <f t="shared" si="4"/>
        <v>61342.857142857123</v>
      </c>
      <c r="N16" s="1">
        <f t="shared" si="4"/>
        <v>66371.428571428551</v>
      </c>
      <c r="O16" s="1">
        <f t="shared" si="4"/>
        <v>71399.999999999985</v>
      </c>
      <c r="P16" s="1">
        <f t="shared" si="4"/>
        <v>76428.57142857142</v>
      </c>
      <c r="Q16" s="1">
        <f t="shared" si="4"/>
        <v>81457.142857142855</v>
      </c>
      <c r="R16" s="1">
        <f t="shared" si="4"/>
        <v>86485.71428571429</v>
      </c>
    </row>
    <row r="17" spans="1: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8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8" x14ac:dyDescent="0.25">
      <c r="A19" s="3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8" x14ac:dyDescent="0.25">
      <c r="A20" t="s">
        <v>19</v>
      </c>
      <c r="B20" s="3">
        <v>2013</v>
      </c>
      <c r="C20" s="3">
        <v>2014</v>
      </c>
      <c r="D20" s="3">
        <v>2015</v>
      </c>
      <c r="E20" s="3">
        <v>2016</v>
      </c>
      <c r="F20" s="3">
        <v>2017</v>
      </c>
      <c r="G20" s="3">
        <v>2018</v>
      </c>
      <c r="H20" s="3">
        <v>2019</v>
      </c>
      <c r="I20" s="3">
        <v>2020</v>
      </c>
      <c r="J20" s="3">
        <v>2021</v>
      </c>
      <c r="K20" s="3">
        <v>2022</v>
      </c>
      <c r="L20" s="3">
        <v>2023</v>
      </c>
      <c r="M20" s="3">
        <v>2024</v>
      </c>
      <c r="N20" s="3">
        <v>2025</v>
      </c>
      <c r="O20" s="3">
        <v>2026</v>
      </c>
      <c r="P20" s="3">
        <v>2027</v>
      </c>
      <c r="Q20" s="3">
        <v>2028</v>
      </c>
      <c r="R20" s="3">
        <v>2029</v>
      </c>
    </row>
    <row r="21" spans="1:18" x14ac:dyDescent="0.25">
      <c r="A21" t="s">
        <v>11</v>
      </c>
      <c r="B21" s="1">
        <f>B16</f>
        <v>31028.57142857142</v>
      </c>
      <c r="C21" s="1">
        <f t="shared" ref="C21:P21" si="5">C16</f>
        <v>36057.142857142848</v>
      </c>
      <c r="D21" s="1">
        <f t="shared" si="5"/>
        <v>41085.714285714275</v>
      </c>
      <c r="E21" s="1">
        <f t="shared" si="5"/>
        <v>46114.285714285703</v>
      </c>
      <c r="F21" s="1">
        <f t="shared" si="5"/>
        <v>51142.85714285713</v>
      </c>
      <c r="G21" s="1">
        <f t="shared" si="5"/>
        <v>56171.428571428558</v>
      </c>
      <c r="H21" s="1">
        <f t="shared" si="5"/>
        <v>61199.999999999985</v>
      </c>
      <c r="I21" s="1">
        <f t="shared" si="5"/>
        <v>41228.571428571413</v>
      </c>
      <c r="J21" s="1">
        <f t="shared" si="5"/>
        <v>46257.142857142841</v>
      </c>
      <c r="K21" s="1">
        <f t="shared" si="5"/>
        <v>51285.714285714268</v>
      </c>
      <c r="L21" s="1">
        <f t="shared" si="5"/>
        <v>56314.285714285696</v>
      </c>
      <c r="M21" s="1">
        <f t="shared" si="5"/>
        <v>61342.857142857123</v>
      </c>
      <c r="N21" s="1">
        <f t="shared" si="5"/>
        <v>66371.428571428551</v>
      </c>
      <c r="O21" s="1">
        <f t="shared" si="5"/>
        <v>71399.999999999985</v>
      </c>
      <c r="P21" s="1">
        <f t="shared" si="5"/>
        <v>76428.57142857142</v>
      </c>
      <c r="Q21" s="1">
        <f t="shared" ref="Q21:R21" si="6">Q16</f>
        <v>81457.142857142855</v>
      </c>
      <c r="R21" s="1">
        <f t="shared" si="6"/>
        <v>86485.71428571429</v>
      </c>
    </row>
    <row r="22" spans="1:18" x14ac:dyDescent="0.25">
      <c r="A22" t="s">
        <v>12</v>
      </c>
      <c r="B22" s="1">
        <v>144971.42857142858</v>
      </c>
      <c r="C22" s="1">
        <f t="shared" ref="C22:R22" si="7">B22+C14-$L$7</f>
        <v>139942.85714285716</v>
      </c>
      <c r="D22" s="1">
        <f t="shared" si="7"/>
        <v>134914.28571428574</v>
      </c>
      <c r="E22" s="1">
        <f t="shared" si="7"/>
        <v>129885.7142857143</v>
      </c>
      <c r="F22" s="1">
        <f t="shared" si="7"/>
        <v>124857.14285714287</v>
      </c>
      <c r="G22" s="1">
        <f t="shared" si="7"/>
        <v>119828.57142857143</v>
      </c>
      <c r="H22" s="1">
        <f t="shared" si="7"/>
        <v>114800</v>
      </c>
      <c r="I22" s="1">
        <f t="shared" si="7"/>
        <v>134771.42857142858</v>
      </c>
      <c r="J22" s="1">
        <f t="shared" si="7"/>
        <v>129742.85714285714</v>
      </c>
      <c r="K22" s="1">
        <f t="shared" si="7"/>
        <v>124714.28571428571</v>
      </c>
      <c r="L22" s="1">
        <f t="shared" si="7"/>
        <v>119685.71428571428</v>
      </c>
      <c r="M22" s="1">
        <f t="shared" si="7"/>
        <v>114657.14285714284</v>
      </c>
      <c r="N22" s="1">
        <f t="shared" si="7"/>
        <v>109628.57142857141</v>
      </c>
      <c r="O22" s="1">
        <f t="shared" si="7"/>
        <v>104599.99999999997</v>
      </c>
      <c r="P22" s="1">
        <f t="shared" si="7"/>
        <v>99571.428571428536</v>
      </c>
      <c r="Q22" s="1">
        <f t="shared" si="7"/>
        <v>94542.857142857101</v>
      </c>
      <c r="R22" s="1">
        <f t="shared" si="7"/>
        <v>89514.285714285666</v>
      </c>
    </row>
    <row r="23" spans="1:18" x14ac:dyDescent="0.25">
      <c r="A23" s="4" t="s">
        <v>17</v>
      </c>
      <c r="B23" s="1">
        <f t="shared" ref="B23:P23" si="8">B21+B22</f>
        <v>176000</v>
      </c>
      <c r="C23" s="1">
        <f t="shared" si="8"/>
        <v>176000</v>
      </c>
      <c r="D23" s="1">
        <f t="shared" si="8"/>
        <v>176000</v>
      </c>
      <c r="E23" s="1">
        <f t="shared" si="8"/>
        <v>176000</v>
      </c>
      <c r="F23" s="1">
        <f t="shared" si="8"/>
        <v>176000</v>
      </c>
      <c r="G23" s="1">
        <f t="shared" si="8"/>
        <v>176000</v>
      </c>
      <c r="H23" s="1">
        <f t="shared" si="8"/>
        <v>176000</v>
      </c>
      <c r="I23" s="1">
        <f t="shared" si="8"/>
        <v>176000</v>
      </c>
      <c r="J23" s="1">
        <f t="shared" si="8"/>
        <v>176000</v>
      </c>
      <c r="K23" s="1">
        <f t="shared" si="8"/>
        <v>175999.99999999997</v>
      </c>
      <c r="L23" s="1">
        <f t="shared" si="8"/>
        <v>175999.99999999997</v>
      </c>
      <c r="M23" s="1">
        <f t="shared" si="8"/>
        <v>175999.99999999997</v>
      </c>
      <c r="N23" s="1">
        <f t="shared" si="8"/>
        <v>175999.99999999994</v>
      </c>
      <c r="O23" s="1">
        <f t="shared" si="8"/>
        <v>175999.99999999994</v>
      </c>
      <c r="P23" s="1">
        <f t="shared" si="8"/>
        <v>175999.99999999994</v>
      </c>
      <c r="Q23" s="1">
        <f t="shared" ref="Q23:R23" si="9">Q21+Q22</f>
        <v>175999.99999999994</v>
      </c>
      <c r="R23" s="1">
        <f t="shared" si="9"/>
        <v>175999.99999999994</v>
      </c>
    </row>
    <row r="25" spans="1:18" x14ac:dyDescent="0.25">
      <c r="A25" s="3" t="s">
        <v>13</v>
      </c>
    </row>
    <row r="26" spans="1:18" x14ac:dyDescent="0.25">
      <c r="A26" t="s">
        <v>19</v>
      </c>
      <c r="B26" s="3">
        <v>2013</v>
      </c>
      <c r="C26" s="3">
        <v>2014</v>
      </c>
      <c r="D26" s="3">
        <v>2015</v>
      </c>
      <c r="E26" s="3">
        <v>2016</v>
      </c>
      <c r="F26" s="3">
        <v>2017</v>
      </c>
      <c r="G26" s="3">
        <v>2018</v>
      </c>
      <c r="H26" s="3">
        <v>2019</v>
      </c>
      <c r="I26" s="3">
        <v>2020</v>
      </c>
      <c r="J26" s="3">
        <v>2021</v>
      </c>
      <c r="K26" s="3">
        <v>2022</v>
      </c>
      <c r="L26" s="3">
        <v>2023</v>
      </c>
      <c r="M26" s="3">
        <v>2024</v>
      </c>
      <c r="N26" s="3">
        <v>2025</v>
      </c>
      <c r="O26" s="3">
        <v>2026</v>
      </c>
      <c r="P26" s="3">
        <v>2027</v>
      </c>
      <c r="Q26" s="3">
        <v>2028</v>
      </c>
      <c r="R26" s="3">
        <v>2029</v>
      </c>
    </row>
    <row r="27" spans="1:18" x14ac:dyDescent="0.25">
      <c r="A27" t="s">
        <v>14</v>
      </c>
      <c r="B27" s="1">
        <f t="shared" ref="B27:P27" si="10">B12</f>
        <v>26028.571428571428</v>
      </c>
      <c r="C27" s="1">
        <f t="shared" si="10"/>
        <v>33028.571428571428</v>
      </c>
      <c r="D27" s="1">
        <f t="shared" si="10"/>
        <v>21178.411428571428</v>
      </c>
      <c r="E27" s="1">
        <f t="shared" si="10"/>
        <v>20472.42142857143</v>
      </c>
      <c r="F27" s="1">
        <f t="shared" si="10"/>
        <v>20781.29842857143</v>
      </c>
      <c r="G27" s="1">
        <f t="shared" si="10"/>
        <v>21096.352968571431</v>
      </c>
      <c r="H27" s="1">
        <f t="shared" si="10"/>
        <v>21417.708599371428</v>
      </c>
      <c r="I27" s="1">
        <f t="shared" si="10"/>
        <v>21745.491342787427</v>
      </c>
      <c r="J27" s="1">
        <f t="shared" si="10"/>
        <v>22079.829741071746</v>
      </c>
      <c r="K27" s="1">
        <f t="shared" si="10"/>
        <v>22420.854907321751</v>
      </c>
      <c r="L27" s="1">
        <f t="shared" si="10"/>
        <v>22768.700576896757</v>
      </c>
      <c r="M27" s="1">
        <f t="shared" si="10"/>
        <v>23123.503159863263</v>
      </c>
      <c r="N27" s="1">
        <f t="shared" si="10"/>
        <v>23485.401794489098</v>
      </c>
      <c r="O27" s="1">
        <f t="shared" si="10"/>
        <v>23854.538401807451</v>
      </c>
      <c r="P27" s="1">
        <f t="shared" si="10"/>
        <v>24231.057741272172</v>
      </c>
      <c r="Q27" s="1">
        <f t="shared" ref="Q27:R27" si="11">Q12</f>
        <v>24615.107467526188</v>
      </c>
      <c r="R27" s="1">
        <f t="shared" si="11"/>
        <v>25006.838188305283</v>
      </c>
    </row>
    <row r="28" spans="1:18" x14ac:dyDescent="0.25">
      <c r="A28" t="s">
        <v>15</v>
      </c>
    </row>
    <row r="29" spans="1:18" x14ac:dyDescent="0.25">
      <c r="A29" s="4" t="s">
        <v>1</v>
      </c>
      <c r="B29" s="1">
        <f t="shared" ref="B29:P29" si="12">B13</f>
        <v>21000</v>
      </c>
      <c r="C29" s="1">
        <f t="shared" si="12"/>
        <v>28000</v>
      </c>
      <c r="D29" s="1">
        <f t="shared" si="12"/>
        <v>16149.84</v>
      </c>
      <c r="E29" s="1">
        <f t="shared" si="12"/>
        <v>15443.85</v>
      </c>
      <c r="F29" s="1">
        <f t="shared" si="12"/>
        <v>15752.727000000001</v>
      </c>
      <c r="G29" s="1">
        <f t="shared" si="12"/>
        <v>16067.781540000002</v>
      </c>
      <c r="H29" s="1">
        <f t="shared" si="12"/>
        <v>16389.137170800001</v>
      </c>
      <c r="I29" s="1">
        <f t="shared" si="12"/>
        <v>16716.919914216</v>
      </c>
      <c r="J29" s="1">
        <f t="shared" si="12"/>
        <v>17051.258312500318</v>
      </c>
      <c r="K29" s="1">
        <f t="shared" si="12"/>
        <v>17392.283478750323</v>
      </c>
      <c r="L29" s="1">
        <f t="shared" si="12"/>
        <v>17740.12914832533</v>
      </c>
      <c r="M29" s="1">
        <f t="shared" si="12"/>
        <v>18094.931731291836</v>
      </c>
      <c r="N29" s="1">
        <f t="shared" si="12"/>
        <v>18456.830365917671</v>
      </c>
      <c r="O29" s="1">
        <f t="shared" si="12"/>
        <v>18825.966973236023</v>
      </c>
      <c r="P29" s="1">
        <f t="shared" si="12"/>
        <v>19202.486312700745</v>
      </c>
      <c r="Q29" s="1">
        <f t="shared" ref="Q29:R29" si="13">Q13</f>
        <v>19586.53603895476</v>
      </c>
      <c r="R29" s="1">
        <f t="shared" si="13"/>
        <v>19978.266759733855</v>
      </c>
    </row>
    <row r="30" spans="1:18" x14ac:dyDescent="0.25">
      <c r="A30" s="4" t="s">
        <v>9</v>
      </c>
      <c r="B30" s="1">
        <f>L7</f>
        <v>5028.5714285714284</v>
      </c>
      <c r="C30" s="1">
        <f t="shared" ref="C30:R30" si="14">B30</f>
        <v>5028.5714285714284</v>
      </c>
      <c r="D30" s="1">
        <f t="shared" si="14"/>
        <v>5028.5714285714284</v>
      </c>
      <c r="E30" s="1">
        <f t="shared" si="14"/>
        <v>5028.5714285714284</v>
      </c>
      <c r="F30" s="1">
        <f t="shared" si="14"/>
        <v>5028.5714285714284</v>
      </c>
      <c r="G30" s="1">
        <f t="shared" si="14"/>
        <v>5028.5714285714284</v>
      </c>
      <c r="H30" s="1">
        <f t="shared" si="14"/>
        <v>5028.5714285714284</v>
      </c>
      <c r="I30" s="1">
        <f t="shared" si="14"/>
        <v>5028.5714285714284</v>
      </c>
      <c r="J30" s="1">
        <f t="shared" si="14"/>
        <v>5028.5714285714284</v>
      </c>
      <c r="K30" s="1">
        <f t="shared" si="14"/>
        <v>5028.5714285714284</v>
      </c>
      <c r="L30" s="1">
        <f t="shared" si="14"/>
        <v>5028.5714285714284</v>
      </c>
      <c r="M30" s="1">
        <f t="shared" si="14"/>
        <v>5028.5714285714284</v>
      </c>
      <c r="N30" s="1">
        <f t="shared" si="14"/>
        <v>5028.5714285714284</v>
      </c>
      <c r="O30" s="1">
        <f t="shared" si="14"/>
        <v>5028.5714285714284</v>
      </c>
      <c r="P30" s="1">
        <f t="shared" si="14"/>
        <v>5028.5714285714284</v>
      </c>
      <c r="Q30" s="1">
        <f t="shared" si="14"/>
        <v>5028.5714285714284</v>
      </c>
      <c r="R30" s="1">
        <f t="shared" si="14"/>
        <v>5028.5714285714284</v>
      </c>
    </row>
    <row r="31" spans="1:18" x14ac:dyDescent="0.25">
      <c r="A31" t="s">
        <v>16</v>
      </c>
      <c r="B31" s="1">
        <f t="shared" ref="B31:P31" si="15">B29+B30</f>
        <v>26028.571428571428</v>
      </c>
      <c r="C31" s="1">
        <f t="shared" si="15"/>
        <v>33028.571428571428</v>
      </c>
      <c r="D31" s="1">
        <f t="shared" si="15"/>
        <v>21178.411428571428</v>
      </c>
      <c r="E31" s="1">
        <f t="shared" si="15"/>
        <v>20472.42142857143</v>
      </c>
      <c r="F31" s="1">
        <f t="shared" si="15"/>
        <v>20781.29842857143</v>
      </c>
      <c r="G31" s="1">
        <f t="shared" si="15"/>
        <v>21096.352968571431</v>
      </c>
      <c r="H31" s="1">
        <f t="shared" si="15"/>
        <v>21417.708599371428</v>
      </c>
      <c r="I31" s="1">
        <f t="shared" si="15"/>
        <v>21745.491342787427</v>
      </c>
      <c r="J31" s="1">
        <f t="shared" si="15"/>
        <v>22079.829741071746</v>
      </c>
      <c r="K31" s="1">
        <f t="shared" si="15"/>
        <v>22420.854907321751</v>
      </c>
      <c r="L31" s="1">
        <f t="shared" si="15"/>
        <v>22768.700576896757</v>
      </c>
      <c r="M31" s="1">
        <f t="shared" si="15"/>
        <v>23123.503159863263</v>
      </c>
      <c r="N31" s="1">
        <f t="shared" si="15"/>
        <v>23485.401794489098</v>
      </c>
      <c r="O31" s="1">
        <f t="shared" si="15"/>
        <v>23854.538401807451</v>
      </c>
      <c r="P31" s="1">
        <f t="shared" si="15"/>
        <v>24231.057741272172</v>
      </c>
      <c r="Q31" s="1">
        <f t="shared" ref="Q31:R31" si="16">Q29+Q30</f>
        <v>24615.107467526188</v>
      </c>
      <c r="R31" s="1">
        <f t="shared" si="16"/>
        <v>25006.838188305283</v>
      </c>
    </row>
    <row r="33" spans="6:16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mergeCells count="2">
    <mergeCell ref="C3:C6"/>
    <mergeCell ref="J3:J6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1"/>
  <sheetViews>
    <sheetView workbookViewId="0">
      <selection activeCell="F22" sqref="F22"/>
    </sheetView>
  </sheetViews>
  <sheetFormatPr defaultRowHeight="15" x14ac:dyDescent="0.25"/>
  <cols>
    <col min="1" max="1" width="36.42578125" customWidth="1"/>
    <col min="2" max="3" width="8.85546875" hidden="1" customWidth="1"/>
    <col min="4" max="4" width="10" hidden="1" customWidth="1"/>
    <col min="5" max="5" width="9.140625" hidden="1" customWidth="1"/>
    <col min="6" max="6" width="11.42578125" customWidth="1"/>
    <col min="7" max="7" width="10.5703125" customWidth="1"/>
    <col min="8" max="8" width="10" customWidth="1"/>
    <col min="9" max="9" width="9.28515625" customWidth="1"/>
  </cols>
  <sheetData>
    <row r="1" spans="1:16" ht="18.75" x14ac:dyDescent="0.3">
      <c r="A1" s="5" t="s">
        <v>23</v>
      </c>
    </row>
    <row r="3" spans="1:16" ht="14.45" customHeight="1" x14ac:dyDescent="0.25">
      <c r="A3" t="s">
        <v>3</v>
      </c>
      <c r="B3" s="20" t="s">
        <v>25</v>
      </c>
      <c r="F3" s="1">
        <v>10000</v>
      </c>
      <c r="H3" s="20" t="s">
        <v>26</v>
      </c>
    </row>
    <row r="4" spans="1:16" x14ac:dyDescent="0.25">
      <c r="A4" t="s">
        <v>4</v>
      </c>
      <c r="B4" s="20"/>
      <c r="F4" s="1">
        <v>20000</v>
      </c>
      <c r="H4" s="20"/>
    </row>
    <row r="5" spans="1:16" ht="14.45" customHeight="1" x14ac:dyDescent="0.25">
      <c r="A5" t="s">
        <v>5</v>
      </c>
      <c r="B5" s="20"/>
      <c r="F5" s="1">
        <v>16000</v>
      </c>
      <c r="H5" s="20"/>
      <c r="J5" t="s">
        <v>20</v>
      </c>
      <c r="L5" s="22" t="s">
        <v>24</v>
      </c>
    </row>
    <row r="6" spans="1:16" x14ac:dyDescent="0.25">
      <c r="B6" s="21"/>
      <c r="F6" s="1"/>
      <c r="H6" s="21"/>
      <c r="J6" t="s">
        <v>9</v>
      </c>
      <c r="L6" s="23"/>
    </row>
    <row r="7" spans="1:16" ht="15.75" thickBot="1" x14ac:dyDescent="0.3">
      <c r="A7" t="s">
        <v>7</v>
      </c>
      <c r="B7" s="2">
        <f>40000-J7</f>
        <v>38685.714285714283</v>
      </c>
      <c r="F7" s="2">
        <f>SUM(F3:F6)</f>
        <v>46000</v>
      </c>
      <c r="H7" s="2">
        <f>F22</f>
        <v>33428.571428571413</v>
      </c>
      <c r="J7" s="2">
        <f>F7/35</f>
        <v>1314.2857142857142</v>
      </c>
      <c r="L7" s="6">
        <v>0.02</v>
      </c>
    </row>
    <row r="8" spans="1:16" ht="15.75" thickTop="1" x14ac:dyDescent="0.25"/>
    <row r="10" spans="1:16" x14ac:dyDescent="0.25">
      <c r="A10" s="3" t="s">
        <v>8</v>
      </c>
    </row>
    <row r="11" spans="1:16" x14ac:dyDescent="0.25">
      <c r="A11" t="s">
        <v>19</v>
      </c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  <c r="M11" s="3">
        <v>2024</v>
      </c>
      <c r="N11" s="3">
        <v>2025</v>
      </c>
      <c r="O11" s="3">
        <v>2026</v>
      </c>
      <c r="P11" s="3">
        <v>2027</v>
      </c>
    </row>
    <row r="12" spans="1:16" x14ac:dyDescent="0.25">
      <c r="A12" t="s">
        <v>0</v>
      </c>
      <c r="B12" s="1">
        <f t="shared" ref="B12:J12" si="0">B13+B15</f>
        <v>22314.285714285714</v>
      </c>
      <c r="C12" s="1">
        <f t="shared" si="0"/>
        <v>29314.285714285714</v>
      </c>
      <c r="D12" s="1">
        <f t="shared" si="0"/>
        <v>21007.115714285716</v>
      </c>
      <c r="E12" s="1">
        <f t="shared" si="0"/>
        <v>22605.005714285715</v>
      </c>
      <c r="F12" s="1">
        <f t="shared" si="0"/>
        <v>23030.820114285714</v>
      </c>
      <c r="G12" s="1">
        <f t="shared" si="0"/>
        <v>23465.150802285716</v>
      </c>
      <c r="H12" s="1">
        <f t="shared" si="0"/>
        <v>23908.168104045715</v>
      </c>
      <c r="I12" s="1">
        <f t="shared" si="0"/>
        <v>24360.045751840917</v>
      </c>
      <c r="J12" s="1">
        <f t="shared" si="0"/>
        <v>24820.96095259202</v>
      </c>
      <c r="K12" s="1">
        <f t="shared" ref="K12:L12" si="1">K13+K15</f>
        <v>25291.094457358147</v>
      </c>
      <c r="L12" s="1">
        <f t="shared" si="1"/>
        <v>25770.630632219596</v>
      </c>
      <c r="M12" s="1">
        <f t="shared" ref="M12" si="2">M13+M15</f>
        <v>26259.757530578274</v>
      </c>
      <c r="N12" s="1">
        <f t="shared" ref="N12:P12" si="3">N13+N15</f>
        <v>26758.666966904126</v>
      </c>
      <c r="O12" s="1">
        <f t="shared" si="3"/>
        <v>27267.554591956494</v>
      </c>
      <c r="P12" s="1">
        <f t="shared" si="3"/>
        <v>27786.619969509909</v>
      </c>
    </row>
    <row r="13" spans="1:16" x14ac:dyDescent="0.25">
      <c r="A13" t="s">
        <v>1</v>
      </c>
      <c r="B13" s="1">
        <v>21000</v>
      </c>
      <c r="C13" s="1">
        <f>56000/2</f>
        <v>28000</v>
      </c>
      <c r="D13" s="1">
        <f>19692.83</f>
        <v>19692.830000000002</v>
      </c>
      <c r="E13" s="1">
        <v>21290.720000000001</v>
      </c>
      <c r="F13" s="1">
        <f t="shared" ref="F13:P13" si="4">E13*(1+$L7)</f>
        <v>21716.5344</v>
      </c>
      <c r="G13" s="1">
        <f t="shared" si="4"/>
        <v>22150.865088000002</v>
      </c>
      <c r="H13" s="1">
        <f t="shared" si="4"/>
        <v>22593.882389760001</v>
      </c>
      <c r="I13" s="1">
        <f t="shared" si="4"/>
        <v>23045.760037555203</v>
      </c>
      <c r="J13" s="1">
        <f t="shared" si="4"/>
        <v>23506.675238306307</v>
      </c>
      <c r="K13" s="1">
        <f t="shared" si="4"/>
        <v>23976.808743072434</v>
      </c>
      <c r="L13" s="1">
        <f t="shared" si="4"/>
        <v>24456.344917933882</v>
      </c>
      <c r="M13" s="1">
        <f t="shared" si="4"/>
        <v>24945.47181629256</v>
      </c>
      <c r="N13" s="1">
        <f t="shared" si="4"/>
        <v>25444.381252618412</v>
      </c>
      <c r="O13" s="1">
        <f t="shared" si="4"/>
        <v>25953.26887767078</v>
      </c>
      <c r="P13" s="1">
        <f t="shared" si="4"/>
        <v>26472.334255224196</v>
      </c>
    </row>
    <row r="14" spans="1:16" x14ac:dyDescent="0.25">
      <c r="A14" t="s">
        <v>18</v>
      </c>
      <c r="B14" s="1"/>
      <c r="C14" s="1"/>
      <c r="D14" s="1"/>
      <c r="E14" s="1"/>
      <c r="F14" s="1"/>
      <c r="G14" s="1"/>
      <c r="H14" s="1"/>
      <c r="I14" s="1">
        <v>15000</v>
      </c>
      <c r="J14" s="1"/>
      <c r="K14" s="1"/>
      <c r="L14" s="1"/>
      <c r="M14" s="1"/>
      <c r="N14" s="1"/>
      <c r="O14" s="1"/>
      <c r="P14" s="1"/>
    </row>
    <row r="15" spans="1:16" x14ac:dyDescent="0.25">
      <c r="A15" t="s">
        <v>21</v>
      </c>
      <c r="B15" s="1">
        <f>J7</f>
        <v>1314.2857142857142</v>
      </c>
      <c r="C15" s="1">
        <f t="shared" ref="C15:N15" si="5">B15</f>
        <v>1314.2857142857142</v>
      </c>
      <c r="D15" s="1">
        <f t="shared" si="5"/>
        <v>1314.2857142857142</v>
      </c>
      <c r="E15" s="1">
        <f t="shared" si="5"/>
        <v>1314.2857142857142</v>
      </c>
      <c r="F15" s="1">
        <f t="shared" si="5"/>
        <v>1314.2857142857142</v>
      </c>
      <c r="G15" s="1">
        <f t="shared" si="5"/>
        <v>1314.2857142857142</v>
      </c>
      <c r="H15" s="1">
        <f t="shared" si="5"/>
        <v>1314.2857142857142</v>
      </c>
      <c r="I15" s="1">
        <f t="shared" si="5"/>
        <v>1314.2857142857142</v>
      </c>
      <c r="J15" s="1">
        <f t="shared" si="5"/>
        <v>1314.2857142857142</v>
      </c>
      <c r="K15" s="1">
        <f t="shared" si="5"/>
        <v>1314.2857142857142</v>
      </c>
      <c r="L15" s="1">
        <f t="shared" si="5"/>
        <v>1314.2857142857142</v>
      </c>
      <c r="M15" s="1">
        <f t="shared" si="5"/>
        <v>1314.2857142857142</v>
      </c>
      <c r="N15" s="1">
        <f t="shared" si="5"/>
        <v>1314.2857142857142</v>
      </c>
      <c r="O15" s="1">
        <f t="shared" ref="O15" si="6">N15</f>
        <v>1314.2857142857142</v>
      </c>
      <c r="P15" s="1">
        <f t="shared" ref="P15" si="7">O15</f>
        <v>1314.2857142857142</v>
      </c>
    </row>
    <row r="16" spans="1:16" x14ac:dyDescent="0.25">
      <c r="A16" t="s">
        <v>2</v>
      </c>
      <c r="B16" s="1">
        <f>F7-B7</f>
        <v>7314.2857142857174</v>
      </c>
      <c r="C16" s="1">
        <f t="shared" ref="C16:N16" si="8">B16-C14+C15</f>
        <v>8628.5714285714312</v>
      </c>
      <c r="D16" s="1">
        <f t="shared" si="8"/>
        <v>9942.8571428571449</v>
      </c>
      <c r="E16" s="1">
        <f t="shared" si="8"/>
        <v>11257.142857142859</v>
      </c>
      <c r="F16" s="1">
        <f t="shared" si="8"/>
        <v>12571.428571428572</v>
      </c>
      <c r="G16" s="1">
        <f t="shared" si="8"/>
        <v>13885.714285714286</v>
      </c>
      <c r="H16" s="1">
        <f t="shared" si="8"/>
        <v>15200</v>
      </c>
      <c r="I16" s="1">
        <f t="shared" si="8"/>
        <v>1514.2857142857142</v>
      </c>
      <c r="J16" s="1">
        <f t="shared" si="8"/>
        <v>2828.5714285714284</v>
      </c>
      <c r="K16" s="1">
        <f t="shared" si="8"/>
        <v>4142.8571428571431</v>
      </c>
      <c r="L16" s="1">
        <f t="shared" si="8"/>
        <v>5457.1428571428569</v>
      </c>
      <c r="M16" s="1">
        <f t="shared" si="8"/>
        <v>6771.4285714285706</v>
      </c>
      <c r="N16" s="1">
        <f t="shared" si="8"/>
        <v>8085.7142857142844</v>
      </c>
      <c r="O16" s="1">
        <f t="shared" ref="O16" si="9">N16-O14+O15</f>
        <v>9399.9999999999982</v>
      </c>
      <c r="P16" s="1">
        <f t="shared" ref="P16" si="10">O16-P14+P15</f>
        <v>10714.285714285712</v>
      </c>
    </row>
    <row r="17" spans="1:16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3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t="s">
        <v>19</v>
      </c>
      <c r="B20" s="3">
        <v>2013</v>
      </c>
      <c r="C20" s="3">
        <v>2014</v>
      </c>
      <c r="D20" s="3">
        <v>2015</v>
      </c>
      <c r="E20" s="3">
        <v>2016</v>
      </c>
      <c r="F20" s="3">
        <v>2017</v>
      </c>
      <c r="G20" s="3">
        <v>2018</v>
      </c>
      <c r="H20" s="3">
        <v>2019</v>
      </c>
      <c r="I20" s="3">
        <v>2020</v>
      </c>
      <c r="J20" s="3">
        <v>2021</v>
      </c>
      <c r="K20" s="3">
        <v>2022</v>
      </c>
      <c r="L20" s="3">
        <v>2023</v>
      </c>
      <c r="M20" s="3">
        <v>2024</v>
      </c>
      <c r="N20" s="3">
        <v>2025</v>
      </c>
      <c r="O20" s="3">
        <v>2026</v>
      </c>
      <c r="P20" s="3">
        <v>2027</v>
      </c>
    </row>
    <row r="21" spans="1:16" x14ac:dyDescent="0.25">
      <c r="A21" t="s">
        <v>11</v>
      </c>
      <c r="B21" s="1">
        <f>B16</f>
        <v>7314.2857142857174</v>
      </c>
      <c r="C21" s="1">
        <f t="shared" ref="C21:J21" si="11">C16</f>
        <v>8628.5714285714312</v>
      </c>
      <c r="D21" s="1">
        <f t="shared" si="11"/>
        <v>9942.8571428571449</v>
      </c>
      <c r="E21" s="1">
        <f t="shared" si="11"/>
        <v>11257.142857142859</v>
      </c>
      <c r="F21" s="1">
        <f t="shared" si="11"/>
        <v>12571.428571428572</v>
      </c>
      <c r="G21" s="1">
        <f t="shared" si="11"/>
        <v>13885.714285714286</v>
      </c>
      <c r="H21" s="1">
        <f t="shared" si="11"/>
        <v>15200</v>
      </c>
      <c r="I21" s="1">
        <f t="shared" si="11"/>
        <v>1514.2857142857142</v>
      </c>
      <c r="J21" s="1">
        <f t="shared" si="11"/>
        <v>2828.5714285714284</v>
      </c>
      <c r="K21" s="1">
        <f t="shared" ref="K21:L21" si="12">K16</f>
        <v>4142.8571428571431</v>
      </c>
      <c r="L21" s="1">
        <f t="shared" si="12"/>
        <v>5457.1428571428569</v>
      </c>
      <c r="M21" s="1">
        <f t="shared" ref="M21" si="13">M16</f>
        <v>6771.4285714285706</v>
      </c>
      <c r="N21" s="1">
        <f t="shared" ref="N21:P21" si="14">N16</f>
        <v>8085.7142857142844</v>
      </c>
      <c r="O21" s="1">
        <f t="shared" si="14"/>
        <v>9399.9999999999982</v>
      </c>
      <c r="P21" s="1">
        <f t="shared" si="14"/>
        <v>10714.285714285712</v>
      </c>
    </row>
    <row r="22" spans="1:16" x14ac:dyDescent="0.25">
      <c r="A22" t="s">
        <v>12</v>
      </c>
      <c r="B22" s="1">
        <f>B7</f>
        <v>38685.714285714283</v>
      </c>
      <c r="C22" s="1">
        <f t="shared" ref="C22:M22" si="15">B22+C14-$J$7</f>
        <v>37371.428571428565</v>
      </c>
      <c r="D22" s="1">
        <f t="shared" si="15"/>
        <v>36057.142857142848</v>
      </c>
      <c r="E22" s="1">
        <f t="shared" si="15"/>
        <v>34742.85714285713</v>
      </c>
      <c r="F22" s="1">
        <f t="shared" si="15"/>
        <v>33428.571428571413</v>
      </c>
      <c r="G22" s="1">
        <f t="shared" si="15"/>
        <v>32114.285714285699</v>
      </c>
      <c r="H22" s="1">
        <f t="shared" si="15"/>
        <v>30799.999999999985</v>
      </c>
      <c r="I22" s="1">
        <f t="shared" si="15"/>
        <v>44485.714285714268</v>
      </c>
      <c r="J22" s="1">
        <f t="shared" si="15"/>
        <v>43171.428571428551</v>
      </c>
      <c r="K22" s="1">
        <f t="shared" si="15"/>
        <v>41857.142857142833</v>
      </c>
      <c r="L22" s="1">
        <f t="shared" si="15"/>
        <v>40542.857142857116</v>
      </c>
      <c r="M22" s="1">
        <f t="shared" si="15"/>
        <v>39228.571428571398</v>
      </c>
      <c r="N22" s="1">
        <f t="shared" ref="N22" si="16">M22+N14-$J$7</f>
        <v>37914.285714285681</v>
      </c>
      <c r="O22" s="1">
        <f t="shared" ref="O22" si="17">N22+O14-$J$7</f>
        <v>36599.999999999964</v>
      </c>
      <c r="P22" s="1">
        <f t="shared" ref="P22" si="18">O22+P14-$J$7</f>
        <v>35285.714285714246</v>
      </c>
    </row>
    <row r="23" spans="1:16" x14ac:dyDescent="0.25">
      <c r="A23" s="4" t="s">
        <v>17</v>
      </c>
      <c r="B23" s="1">
        <f t="shared" ref="B23:J23" si="19">B21+B22</f>
        <v>46000</v>
      </c>
      <c r="C23" s="1">
        <f t="shared" si="19"/>
        <v>46000</v>
      </c>
      <c r="D23" s="1">
        <f t="shared" si="19"/>
        <v>45999.999999999993</v>
      </c>
      <c r="E23" s="1">
        <f t="shared" si="19"/>
        <v>45999.999999999985</v>
      </c>
      <c r="F23" s="1">
        <f t="shared" si="19"/>
        <v>45999.999999999985</v>
      </c>
      <c r="G23" s="1">
        <f t="shared" si="19"/>
        <v>45999.999999999985</v>
      </c>
      <c r="H23" s="1">
        <f t="shared" si="19"/>
        <v>45999.999999999985</v>
      </c>
      <c r="I23" s="1">
        <f t="shared" si="19"/>
        <v>45999.999999999985</v>
      </c>
      <c r="J23" s="1">
        <f t="shared" si="19"/>
        <v>45999.999999999978</v>
      </c>
      <c r="K23" s="1">
        <f t="shared" ref="K23:L23" si="20">K21+K22</f>
        <v>45999.999999999978</v>
      </c>
      <c r="L23" s="1">
        <f t="shared" si="20"/>
        <v>45999.999999999971</v>
      </c>
      <c r="M23" s="1">
        <f t="shared" ref="M23" si="21">M21+M22</f>
        <v>45999.999999999971</v>
      </c>
      <c r="N23" s="1">
        <f t="shared" ref="N23:P23" si="22">N21+N22</f>
        <v>45999.999999999964</v>
      </c>
      <c r="O23" s="1">
        <f t="shared" si="22"/>
        <v>45999.999999999964</v>
      </c>
      <c r="P23" s="1">
        <f t="shared" si="22"/>
        <v>45999.999999999956</v>
      </c>
    </row>
    <row r="25" spans="1:16" x14ac:dyDescent="0.25">
      <c r="A25" s="3" t="s">
        <v>13</v>
      </c>
    </row>
    <row r="26" spans="1:16" x14ac:dyDescent="0.25">
      <c r="A26" t="s">
        <v>19</v>
      </c>
      <c r="B26" s="3">
        <v>2013</v>
      </c>
      <c r="C26" s="3">
        <v>2014</v>
      </c>
      <c r="D26" s="3">
        <v>2015</v>
      </c>
      <c r="E26" s="3">
        <v>2016</v>
      </c>
      <c r="F26" s="3">
        <v>2017</v>
      </c>
      <c r="G26" s="3">
        <v>2018</v>
      </c>
      <c r="H26" s="3">
        <v>2019</v>
      </c>
      <c r="I26" s="3">
        <v>2020</v>
      </c>
      <c r="J26" s="3">
        <v>2021</v>
      </c>
      <c r="K26" s="3">
        <v>2022</v>
      </c>
      <c r="L26" s="3">
        <v>2023</v>
      </c>
      <c r="M26" s="3">
        <v>2024</v>
      </c>
      <c r="N26" s="3">
        <v>2025</v>
      </c>
      <c r="O26" s="3">
        <v>2026</v>
      </c>
      <c r="P26" s="3">
        <v>2027</v>
      </c>
    </row>
    <row r="27" spans="1:16" x14ac:dyDescent="0.25">
      <c r="A27" t="s">
        <v>14</v>
      </c>
      <c r="B27" s="1">
        <f t="shared" ref="B27:J27" si="23">B12</f>
        <v>22314.285714285714</v>
      </c>
      <c r="C27" s="1">
        <f t="shared" si="23"/>
        <v>29314.285714285714</v>
      </c>
      <c r="D27" s="1">
        <f t="shared" si="23"/>
        <v>21007.115714285716</v>
      </c>
      <c r="E27" s="1">
        <f t="shared" si="23"/>
        <v>22605.005714285715</v>
      </c>
      <c r="F27" s="1">
        <f t="shared" si="23"/>
        <v>23030.820114285714</v>
      </c>
      <c r="G27" s="1">
        <f t="shared" si="23"/>
        <v>23465.150802285716</v>
      </c>
      <c r="H27" s="1">
        <f t="shared" si="23"/>
        <v>23908.168104045715</v>
      </c>
      <c r="I27" s="1">
        <f t="shared" si="23"/>
        <v>24360.045751840917</v>
      </c>
      <c r="J27" s="1">
        <f t="shared" si="23"/>
        <v>24820.96095259202</v>
      </c>
      <c r="K27" s="1">
        <f t="shared" ref="K27:L27" si="24">K12</f>
        <v>25291.094457358147</v>
      </c>
      <c r="L27" s="1">
        <f t="shared" si="24"/>
        <v>25770.630632219596</v>
      </c>
      <c r="M27" s="1">
        <f t="shared" ref="M27" si="25">M12</f>
        <v>26259.757530578274</v>
      </c>
      <c r="N27" s="1">
        <f t="shared" ref="N27:P27" si="26">N12</f>
        <v>26758.666966904126</v>
      </c>
      <c r="O27" s="1">
        <f t="shared" si="26"/>
        <v>27267.554591956494</v>
      </c>
      <c r="P27" s="1">
        <f t="shared" si="26"/>
        <v>27786.619969509909</v>
      </c>
    </row>
    <row r="28" spans="1:16" x14ac:dyDescent="0.25">
      <c r="A28" t="s">
        <v>15</v>
      </c>
    </row>
    <row r="29" spans="1:16" x14ac:dyDescent="0.25">
      <c r="A29" s="4" t="s">
        <v>1</v>
      </c>
      <c r="B29" s="1">
        <f t="shared" ref="B29:J29" si="27">B13</f>
        <v>21000</v>
      </c>
      <c r="C29" s="1">
        <f t="shared" si="27"/>
        <v>28000</v>
      </c>
      <c r="D29" s="1">
        <f t="shared" si="27"/>
        <v>19692.830000000002</v>
      </c>
      <c r="E29" s="1">
        <f t="shared" si="27"/>
        <v>21290.720000000001</v>
      </c>
      <c r="F29" s="1">
        <f t="shared" si="27"/>
        <v>21716.5344</v>
      </c>
      <c r="G29" s="1">
        <f t="shared" si="27"/>
        <v>22150.865088000002</v>
      </c>
      <c r="H29" s="1">
        <f t="shared" si="27"/>
        <v>22593.882389760001</v>
      </c>
      <c r="I29" s="1">
        <f t="shared" si="27"/>
        <v>23045.760037555203</v>
      </c>
      <c r="J29" s="1">
        <f t="shared" si="27"/>
        <v>23506.675238306307</v>
      </c>
      <c r="K29" s="1">
        <f t="shared" ref="K29:L29" si="28">K13</f>
        <v>23976.808743072434</v>
      </c>
      <c r="L29" s="1">
        <f t="shared" si="28"/>
        <v>24456.344917933882</v>
      </c>
      <c r="M29" s="1">
        <f t="shared" ref="M29" si="29">M13</f>
        <v>24945.47181629256</v>
      </c>
      <c r="N29" s="1">
        <f t="shared" ref="N29:P29" si="30">N13</f>
        <v>25444.381252618412</v>
      </c>
      <c r="O29" s="1">
        <f t="shared" si="30"/>
        <v>25953.26887767078</v>
      </c>
      <c r="P29" s="1">
        <f t="shared" si="30"/>
        <v>26472.334255224196</v>
      </c>
    </row>
    <row r="30" spans="1:16" x14ac:dyDescent="0.25">
      <c r="A30" s="4" t="s">
        <v>9</v>
      </c>
      <c r="B30" s="1">
        <f>J7</f>
        <v>1314.2857142857142</v>
      </c>
      <c r="C30" s="1">
        <f t="shared" ref="C30:N30" si="31">B30</f>
        <v>1314.2857142857142</v>
      </c>
      <c r="D30" s="1">
        <f t="shared" si="31"/>
        <v>1314.2857142857142</v>
      </c>
      <c r="E30" s="1">
        <f t="shared" si="31"/>
        <v>1314.2857142857142</v>
      </c>
      <c r="F30" s="1">
        <f t="shared" si="31"/>
        <v>1314.2857142857142</v>
      </c>
      <c r="G30" s="1">
        <f t="shared" si="31"/>
        <v>1314.2857142857142</v>
      </c>
      <c r="H30" s="1">
        <f t="shared" si="31"/>
        <v>1314.2857142857142</v>
      </c>
      <c r="I30" s="1">
        <f t="shared" si="31"/>
        <v>1314.2857142857142</v>
      </c>
      <c r="J30" s="1">
        <f t="shared" si="31"/>
        <v>1314.2857142857142</v>
      </c>
      <c r="K30" s="1">
        <f t="shared" si="31"/>
        <v>1314.2857142857142</v>
      </c>
      <c r="L30" s="1">
        <f t="shared" si="31"/>
        <v>1314.2857142857142</v>
      </c>
      <c r="M30" s="1">
        <f t="shared" si="31"/>
        <v>1314.2857142857142</v>
      </c>
      <c r="N30" s="1">
        <f t="shared" si="31"/>
        <v>1314.2857142857142</v>
      </c>
      <c r="O30" s="1">
        <f t="shared" ref="O30" si="32">N30</f>
        <v>1314.2857142857142</v>
      </c>
      <c r="P30" s="1">
        <f t="shared" ref="P30" si="33">O30</f>
        <v>1314.2857142857142</v>
      </c>
    </row>
    <row r="31" spans="1:16" x14ac:dyDescent="0.25">
      <c r="A31" t="s">
        <v>16</v>
      </c>
      <c r="B31" s="1">
        <f t="shared" ref="B31:J31" si="34">B29+B30</f>
        <v>22314.285714285714</v>
      </c>
      <c r="C31" s="1">
        <f t="shared" si="34"/>
        <v>29314.285714285714</v>
      </c>
      <c r="D31" s="1">
        <f t="shared" si="34"/>
        <v>21007.115714285716</v>
      </c>
      <c r="E31" s="1">
        <f t="shared" si="34"/>
        <v>22605.005714285715</v>
      </c>
      <c r="F31" s="1">
        <f t="shared" si="34"/>
        <v>23030.820114285714</v>
      </c>
      <c r="G31" s="1">
        <f t="shared" si="34"/>
        <v>23465.150802285716</v>
      </c>
      <c r="H31" s="1">
        <f t="shared" si="34"/>
        <v>23908.168104045715</v>
      </c>
      <c r="I31" s="1">
        <f t="shared" si="34"/>
        <v>24360.045751840917</v>
      </c>
      <c r="J31" s="1">
        <f t="shared" si="34"/>
        <v>24820.96095259202</v>
      </c>
      <c r="K31" s="1">
        <f t="shared" ref="K31:L31" si="35">K29+K30</f>
        <v>25291.094457358147</v>
      </c>
      <c r="L31" s="1">
        <f t="shared" si="35"/>
        <v>25770.630632219596</v>
      </c>
      <c r="M31" s="1">
        <f t="shared" ref="M31" si="36">M29+M30</f>
        <v>26259.757530578274</v>
      </c>
      <c r="N31" s="1">
        <f t="shared" ref="N31:P31" si="37">N29+N30</f>
        <v>26758.666966904126</v>
      </c>
      <c r="O31" s="1">
        <f t="shared" si="37"/>
        <v>27267.554591956494</v>
      </c>
      <c r="P31" s="1">
        <f t="shared" si="37"/>
        <v>27786.619969509909</v>
      </c>
    </row>
  </sheetData>
  <mergeCells count="3">
    <mergeCell ref="B3:B6"/>
    <mergeCell ref="L5:L6"/>
    <mergeCell ref="H3:H6"/>
  </mergeCells>
  <pageMargins left="0.7" right="0.7" top="0.75" bottom="0.75" header="0.3" footer="0.3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1"/>
  <sheetViews>
    <sheetView topLeftCell="A4" workbookViewId="0">
      <selection activeCell="K9" sqref="K9"/>
    </sheetView>
  </sheetViews>
  <sheetFormatPr defaultRowHeight="15" x14ac:dyDescent="0.25"/>
  <cols>
    <col min="1" max="1" width="36.42578125" customWidth="1"/>
    <col min="2" max="3" width="8.85546875" hidden="1" customWidth="1"/>
    <col min="4" max="4" width="10" hidden="1" customWidth="1"/>
    <col min="5" max="5" width="9.140625" hidden="1" customWidth="1"/>
    <col min="6" max="6" width="11.42578125" hidden="1" customWidth="1"/>
    <col min="7" max="7" width="10.5703125" hidden="1" customWidth="1"/>
    <col min="8" max="8" width="10" customWidth="1"/>
    <col min="9" max="9" width="9.28515625" customWidth="1"/>
    <col min="10" max="10" width="11.140625" customWidth="1"/>
  </cols>
  <sheetData>
    <row r="1" spans="1:18" ht="18.75" x14ac:dyDescent="0.3">
      <c r="A1" s="5" t="s">
        <v>23</v>
      </c>
    </row>
    <row r="3" spans="1:18" ht="14.45" customHeight="1" x14ac:dyDescent="0.25">
      <c r="A3" t="s">
        <v>3</v>
      </c>
      <c r="B3" s="20" t="s">
        <v>25</v>
      </c>
      <c r="H3" s="1">
        <v>10000</v>
      </c>
      <c r="J3" s="20" t="s">
        <v>27</v>
      </c>
    </row>
    <row r="4" spans="1:18" x14ac:dyDescent="0.25">
      <c r="A4" t="s">
        <v>4</v>
      </c>
      <c r="B4" s="20"/>
      <c r="H4" s="1">
        <v>20000</v>
      </c>
      <c r="J4" s="20"/>
    </row>
    <row r="5" spans="1:18" ht="14.45" customHeight="1" x14ac:dyDescent="0.25">
      <c r="A5" t="s">
        <v>5</v>
      </c>
      <c r="B5" s="20"/>
      <c r="H5" s="1">
        <v>16000</v>
      </c>
      <c r="J5" s="20"/>
      <c r="L5" t="s">
        <v>20</v>
      </c>
      <c r="N5" s="22" t="s">
        <v>24</v>
      </c>
    </row>
    <row r="6" spans="1:18" x14ac:dyDescent="0.25">
      <c r="B6" s="21"/>
      <c r="H6" s="1"/>
      <c r="J6" s="21"/>
      <c r="L6" t="s">
        <v>9</v>
      </c>
      <c r="N6" s="23"/>
    </row>
    <row r="7" spans="1:18" ht="15.75" thickBot="1" x14ac:dyDescent="0.3">
      <c r="A7" t="s">
        <v>7</v>
      </c>
      <c r="B7" s="2">
        <f>40000-L7</f>
        <v>38685.714285714283</v>
      </c>
      <c r="H7" s="2">
        <f>SUM(H3:H6)</f>
        <v>46000</v>
      </c>
      <c r="J7" s="2">
        <f>H22</f>
        <v>30799.999999999985</v>
      </c>
      <c r="L7" s="2">
        <f>H7/35</f>
        <v>1314.2857142857142</v>
      </c>
      <c r="N7" s="6">
        <v>0.02</v>
      </c>
    </row>
    <row r="8" spans="1:18" ht="15.75" thickTop="1" x14ac:dyDescent="0.25"/>
    <row r="10" spans="1:18" x14ac:dyDescent="0.25">
      <c r="A10" s="3" t="s">
        <v>8</v>
      </c>
    </row>
    <row r="11" spans="1:18" x14ac:dyDescent="0.25">
      <c r="A11" t="s">
        <v>19</v>
      </c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  <c r="M11" s="3">
        <v>2024</v>
      </c>
      <c r="N11" s="3">
        <v>2025</v>
      </c>
      <c r="O11" s="3">
        <v>2026</v>
      </c>
      <c r="P11" s="3">
        <v>2027</v>
      </c>
      <c r="Q11" s="3">
        <v>2028</v>
      </c>
      <c r="R11" s="3">
        <v>2029</v>
      </c>
    </row>
    <row r="12" spans="1:18" x14ac:dyDescent="0.25">
      <c r="A12" t="s">
        <v>28</v>
      </c>
      <c r="B12" s="1">
        <f t="shared" ref="B12:P12" si="0">B13+B15</f>
        <v>22314.285714285714</v>
      </c>
      <c r="C12" s="1">
        <f t="shared" si="0"/>
        <v>29314.285714285714</v>
      </c>
      <c r="D12" s="1">
        <f t="shared" si="0"/>
        <v>21007.115714285716</v>
      </c>
      <c r="E12" s="1">
        <f t="shared" si="0"/>
        <v>22605.005714285715</v>
      </c>
      <c r="F12" s="1">
        <f t="shared" si="0"/>
        <v>23030.820114285714</v>
      </c>
      <c r="G12" s="1">
        <f t="shared" si="0"/>
        <v>23465.150802285716</v>
      </c>
      <c r="H12" s="1">
        <f t="shared" si="0"/>
        <v>23908.168104045715</v>
      </c>
      <c r="I12" s="1">
        <f t="shared" si="0"/>
        <v>24360.045751840917</v>
      </c>
      <c r="J12" s="1">
        <f t="shared" si="0"/>
        <v>24820.96095259202</v>
      </c>
      <c r="K12" s="1">
        <f t="shared" si="0"/>
        <v>25291.094457358147</v>
      </c>
      <c r="L12" s="1">
        <f t="shared" si="0"/>
        <v>25770.630632219596</v>
      </c>
      <c r="M12" s="1">
        <f t="shared" si="0"/>
        <v>26259.757530578274</v>
      </c>
      <c r="N12" s="1">
        <f t="shared" si="0"/>
        <v>26758.666966904126</v>
      </c>
      <c r="O12" s="1">
        <f t="shared" si="0"/>
        <v>27267.554591956494</v>
      </c>
      <c r="P12" s="1">
        <f t="shared" si="0"/>
        <v>27786.619969509909</v>
      </c>
      <c r="Q12" s="1">
        <f t="shared" ref="Q12:R12" si="1">Q13+Q15</f>
        <v>28316.066654614395</v>
      </c>
      <c r="R12" s="1">
        <f t="shared" si="1"/>
        <v>28856.102273420969</v>
      </c>
    </row>
    <row r="13" spans="1:18" x14ac:dyDescent="0.25">
      <c r="A13" t="s">
        <v>1</v>
      </c>
      <c r="B13" s="1">
        <v>21000</v>
      </c>
      <c r="C13" s="1">
        <f>56000/2</f>
        <v>28000</v>
      </c>
      <c r="D13" s="1">
        <f>19692.83</f>
        <v>19692.830000000002</v>
      </c>
      <c r="E13" s="1">
        <v>21290.720000000001</v>
      </c>
      <c r="F13" s="1">
        <f t="shared" ref="F13:R13" si="2">E13*(1+$N7)</f>
        <v>21716.5344</v>
      </c>
      <c r="G13" s="1">
        <f t="shared" si="2"/>
        <v>22150.865088000002</v>
      </c>
      <c r="H13" s="1">
        <f t="shared" si="2"/>
        <v>22593.882389760001</v>
      </c>
      <c r="I13" s="1">
        <f t="shared" si="2"/>
        <v>23045.760037555203</v>
      </c>
      <c r="J13" s="1">
        <f t="shared" si="2"/>
        <v>23506.675238306307</v>
      </c>
      <c r="K13" s="1">
        <f t="shared" si="2"/>
        <v>23976.808743072434</v>
      </c>
      <c r="L13" s="1">
        <f t="shared" si="2"/>
        <v>24456.344917933882</v>
      </c>
      <c r="M13" s="1">
        <f t="shared" si="2"/>
        <v>24945.47181629256</v>
      </c>
      <c r="N13" s="1">
        <f t="shared" si="2"/>
        <v>25444.381252618412</v>
      </c>
      <c r="O13" s="1">
        <f t="shared" si="2"/>
        <v>25953.26887767078</v>
      </c>
      <c r="P13" s="1">
        <f t="shared" si="2"/>
        <v>26472.334255224196</v>
      </c>
      <c r="Q13" s="1">
        <f t="shared" si="2"/>
        <v>27001.780940328681</v>
      </c>
      <c r="R13" s="1">
        <f t="shared" si="2"/>
        <v>27541.816559135255</v>
      </c>
    </row>
    <row r="14" spans="1:18" x14ac:dyDescent="0.25">
      <c r="A14" t="s">
        <v>18</v>
      </c>
      <c r="B14" s="1"/>
      <c r="C14" s="1"/>
      <c r="D14" s="1"/>
      <c r="E14" s="1"/>
      <c r="F14" s="1"/>
      <c r="G14" s="1"/>
      <c r="H14" s="1"/>
      <c r="I14" s="1">
        <v>15000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t="s">
        <v>21</v>
      </c>
      <c r="B15" s="1">
        <f>L7</f>
        <v>1314.2857142857142</v>
      </c>
      <c r="C15" s="1">
        <f t="shared" ref="C15:R15" si="3">B15</f>
        <v>1314.2857142857142</v>
      </c>
      <c r="D15" s="1">
        <f t="shared" si="3"/>
        <v>1314.2857142857142</v>
      </c>
      <c r="E15" s="1">
        <f t="shared" si="3"/>
        <v>1314.2857142857142</v>
      </c>
      <c r="F15" s="1">
        <f t="shared" si="3"/>
        <v>1314.2857142857142</v>
      </c>
      <c r="G15" s="1">
        <f t="shared" si="3"/>
        <v>1314.2857142857142</v>
      </c>
      <c r="H15" s="1">
        <f t="shared" si="3"/>
        <v>1314.2857142857142</v>
      </c>
      <c r="I15" s="1">
        <f t="shared" si="3"/>
        <v>1314.2857142857142</v>
      </c>
      <c r="J15" s="1">
        <f t="shared" si="3"/>
        <v>1314.2857142857142</v>
      </c>
      <c r="K15" s="1">
        <f t="shared" si="3"/>
        <v>1314.2857142857142</v>
      </c>
      <c r="L15" s="1">
        <f t="shared" si="3"/>
        <v>1314.2857142857142</v>
      </c>
      <c r="M15" s="1">
        <f t="shared" si="3"/>
        <v>1314.2857142857142</v>
      </c>
      <c r="N15" s="1">
        <f t="shared" si="3"/>
        <v>1314.2857142857142</v>
      </c>
      <c r="O15" s="1">
        <f t="shared" si="3"/>
        <v>1314.2857142857142</v>
      </c>
      <c r="P15" s="1">
        <f t="shared" si="3"/>
        <v>1314.2857142857142</v>
      </c>
      <c r="Q15" s="1">
        <f t="shared" si="3"/>
        <v>1314.2857142857142</v>
      </c>
      <c r="R15" s="1">
        <f t="shared" si="3"/>
        <v>1314.2857142857142</v>
      </c>
    </row>
    <row r="16" spans="1:18" x14ac:dyDescent="0.25">
      <c r="A16" t="s">
        <v>2</v>
      </c>
      <c r="B16" s="1">
        <f>H7-B7</f>
        <v>7314.2857142857174</v>
      </c>
      <c r="C16" s="1">
        <f t="shared" ref="C16:R16" si="4">B16-C14+C15</f>
        <v>8628.5714285714312</v>
      </c>
      <c r="D16" s="1">
        <f t="shared" si="4"/>
        <v>9942.8571428571449</v>
      </c>
      <c r="E16" s="1">
        <f t="shared" si="4"/>
        <v>11257.142857142859</v>
      </c>
      <c r="F16" s="1">
        <f t="shared" si="4"/>
        <v>12571.428571428572</v>
      </c>
      <c r="G16" s="1">
        <f t="shared" si="4"/>
        <v>13885.714285714286</v>
      </c>
      <c r="H16" s="1">
        <f t="shared" si="4"/>
        <v>15200</v>
      </c>
      <c r="I16" s="1">
        <f t="shared" si="4"/>
        <v>1514.2857142857142</v>
      </c>
      <c r="J16" s="1">
        <f t="shared" si="4"/>
        <v>2828.5714285714284</v>
      </c>
      <c r="K16" s="1">
        <f t="shared" si="4"/>
        <v>4142.8571428571431</v>
      </c>
      <c r="L16" s="1">
        <f t="shared" si="4"/>
        <v>5457.1428571428569</v>
      </c>
      <c r="M16" s="1">
        <f t="shared" si="4"/>
        <v>6771.4285714285706</v>
      </c>
      <c r="N16" s="1">
        <f t="shared" si="4"/>
        <v>8085.7142857142844</v>
      </c>
      <c r="O16" s="1">
        <f t="shared" si="4"/>
        <v>9399.9999999999982</v>
      </c>
      <c r="P16" s="1">
        <f t="shared" si="4"/>
        <v>10714.285714285712</v>
      </c>
      <c r="Q16" s="1">
        <f t="shared" si="4"/>
        <v>12028.571428571426</v>
      </c>
      <c r="R16" s="1">
        <f t="shared" si="4"/>
        <v>13342.857142857139</v>
      </c>
    </row>
    <row r="17" spans="1: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3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t="s">
        <v>19</v>
      </c>
      <c r="B20" s="3">
        <v>2013</v>
      </c>
      <c r="C20" s="3">
        <v>2014</v>
      </c>
      <c r="D20" s="3">
        <v>2015</v>
      </c>
      <c r="E20" s="3">
        <v>2016</v>
      </c>
      <c r="F20" s="3">
        <v>2017</v>
      </c>
      <c r="G20" s="3">
        <v>2018</v>
      </c>
      <c r="H20" s="3">
        <v>2019</v>
      </c>
      <c r="I20" s="3">
        <v>2020</v>
      </c>
      <c r="J20" s="3">
        <v>2021</v>
      </c>
      <c r="K20" s="3">
        <v>2022</v>
      </c>
      <c r="L20" s="3">
        <v>2023</v>
      </c>
      <c r="M20" s="3">
        <v>2024</v>
      </c>
      <c r="N20" s="3">
        <v>2025</v>
      </c>
      <c r="O20" s="3">
        <v>2026</v>
      </c>
      <c r="P20" s="3">
        <v>2027</v>
      </c>
      <c r="Q20" s="3">
        <v>2028</v>
      </c>
      <c r="R20" s="3">
        <v>2029</v>
      </c>
    </row>
    <row r="21" spans="1:18" x14ac:dyDescent="0.25">
      <c r="A21" t="s">
        <v>11</v>
      </c>
      <c r="B21" s="1">
        <f>B16</f>
        <v>7314.2857142857174</v>
      </c>
      <c r="C21" s="1">
        <f t="shared" ref="C21:P21" si="5">C16</f>
        <v>8628.5714285714312</v>
      </c>
      <c r="D21" s="1">
        <f t="shared" si="5"/>
        <v>9942.8571428571449</v>
      </c>
      <c r="E21" s="1">
        <f t="shared" si="5"/>
        <v>11257.142857142859</v>
      </c>
      <c r="F21" s="1">
        <f t="shared" si="5"/>
        <v>12571.428571428572</v>
      </c>
      <c r="G21" s="1">
        <f t="shared" si="5"/>
        <v>13885.714285714286</v>
      </c>
      <c r="H21" s="1">
        <f t="shared" si="5"/>
        <v>15200</v>
      </c>
      <c r="I21" s="1">
        <f t="shared" si="5"/>
        <v>1514.2857142857142</v>
      </c>
      <c r="J21" s="1">
        <f t="shared" si="5"/>
        <v>2828.5714285714284</v>
      </c>
      <c r="K21" s="1">
        <f t="shared" si="5"/>
        <v>4142.8571428571431</v>
      </c>
      <c r="L21" s="1">
        <f t="shared" si="5"/>
        <v>5457.1428571428569</v>
      </c>
      <c r="M21" s="1">
        <f t="shared" si="5"/>
        <v>6771.4285714285706</v>
      </c>
      <c r="N21" s="1">
        <f t="shared" si="5"/>
        <v>8085.7142857142844</v>
      </c>
      <c r="O21" s="1">
        <f t="shared" si="5"/>
        <v>9399.9999999999982</v>
      </c>
      <c r="P21" s="1">
        <f t="shared" si="5"/>
        <v>10714.285714285712</v>
      </c>
      <c r="Q21" s="1">
        <f t="shared" ref="Q21:R21" si="6">Q16</f>
        <v>12028.571428571426</v>
      </c>
      <c r="R21" s="1">
        <f t="shared" si="6"/>
        <v>13342.857142857139</v>
      </c>
    </row>
    <row r="22" spans="1:18" x14ac:dyDescent="0.25">
      <c r="A22" t="s">
        <v>12</v>
      </c>
      <c r="B22" s="1">
        <f>B7</f>
        <v>38685.714285714283</v>
      </c>
      <c r="C22" s="1">
        <f t="shared" ref="C22:R22" si="7">B22+C14-$L$7</f>
        <v>37371.428571428565</v>
      </c>
      <c r="D22" s="1">
        <f t="shared" si="7"/>
        <v>36057.142857142848</v>
      </c>
      <c r="E22" s="1">
        <f t="shared" si="7"/>
        <v>34742.85714285713</v>
      </c>
      <c r="F22" s="1">
        <f t="shared" si="7"/>
        <v>33428.571428571413</v>
      </c>
      <c r="G22" s="1">
        <f t="shared" si="7"/>
        <v>32114.285714285699</v>
      </c>
      <c r="H22" s="1">
        <f t="shared" si="7"/>
        <v>30799.999999999985</v>
      </c>
      <c r="I22" s="1">
        <f t="shared" si="7"/>
        <v>44485.714285714268</v>
      </c>
      <c r="J22" s="1">
        <f t="shared" si="7"/>
        <v>43171.428571428551</v>
      </c>
      <c r="K22" s="1">
        <f t="shared" si="7"/>
        <v>41857.142857142833</v>
      </c>
      <c r="L22" s="1">
        <f t="shared" si="7"/>
        <v>40542.857142857116</v>
      </c>
      <c r="M22" s="1">
        <f t="shared" si="7"/>
        <v>39228.571428571398</v>
      </c>
      <c r="N22" s="1">
        <f t="shared" si="7"/>
        <v>37914.285714285681</v>
      </c>
      <c r="O22" s="1">
        <f t="shared" si="7"/>
        <v>36599.999999999964</v>
      </c>
      <c r="P22" s="1">
        <f t="shared" si="7"/>
        <v>35285.714285714246</v>
      </c>
      <c r="Q22" s="1">
        <f t="shared" si="7"/>
        <v>33971.428571428529</v>
      </c>
      <c r="R22" s="1">
        <f t="shared" si="7"/>
        <v>32657.142857142815</v>
      </c>
    </row>
    <row r="23" spans="1:18" x14ac:dyDescent="0.25">
      <c r="A23" s="4" t="s">
        <v>17</v>
      </c>
      <c r="B23" s="1">
        <f t="shared" ref="B23:P23" si="8">B21+B22</f>
        <v>46000</v>
      </c>
      <c r="C23" s="1">
        <f t="shared" si="8"/>
        <v>46000</v>
      </c>
      <c r="D23" s="1">
        <f t="shared" si="8"/>
        <v>45999.999999999993</v>
      </c>
      <c r="E23" s="1">
        <f t="shared" si="8"/>
        <v>45999.999999999985</v>
      </c>
      <c r="F23" s="1">
        <f t="shared" si="8"/>
        <v>45999.999999999985</v>
      </c>
      <c r="G23" s="1">
        <f t="shared" si="8"/>
        <v>45999.999999999985</v>
      </c>
      <c r="H23" s="1">
        <f t="shared" si="8"/>
        <v>45999.999999999985</v>
      </c>
      <c r="I23" s="1">
        <f t="shared" si="8"/>
        <v>45999.999999999985</v>
      </c>
      <c r="J23" s="1">
        <f t="shared" si="8"/>
        <v>45999.999999999978</v>
      </c>
      <c r="K23" s="1">
        <f t="shared" si="8"/>
        <v>45999.999999999978</v>
      </c>
      <c r="L23" s="1">
        <f t="shared" si="8"/>
        <v>45999.999999999971</v>
      </c>
      <c r="M23" s="1">
        <f t="shared" si="8"/>
        <v>45999.999999999971</v>
      </c>
      <c r="N23" s="1">
        <f t="shared" si="8"/>
        <v>45999.999999999964</v>
      </c>
      <c r="O23" s="1">
        <f t="shared" si="8"/>
        <v>45999.999999999964</v>
      </c>
      <c r="P23" s="1">
        <f t="shared" si="8"/>
        <v>45999.999999999956</v>
      </c>
      <c r="Q23" s="1">
        <f t="shared" ref="Q23:R23" si="9">Q21+Q22</f>
        <v>45999.999999999956</v>
      </c>
      <c r="R23" s="1">
        <f t="shared" si="9"/>
        <v>45999.999999999956</v>
      </c>
    </row>
    <row r="25" spans="1:18" x14ac:dyDescent="0.25">
      <c r="A25" s="3" t="s">
        <v>13</v>
      </c>
    </row>
    <row r="26" spans="1:18" x14ac:dyDescent="0.25">
      <c r="A26" t="s">
        <v>19</v>
      </c>
      <c r="B26" s="3">
        <v>2013</v>
      </c>
      <c r="C26" s="3">
        <v>2014</v>
      </c>
      <c r="D26" s="3">
        <v>2015</v>
      </c>
      <c r="E26" s="3">
        <v>2016</v>
      </c>
      <c r="F26" s="3">
        <v>2017</v>
      </c>
      <c r="G26" s="3">
        <v>2018</v>
      </c>
      <c r="H26" s="3">
        <v>2019</v>
      </c>
      <c r="I26" s="3">
        <v>2020</v>
      </c>
      <c r="J26" s="3">
        <v>2021</v>
      </c>
      <c r="K26" s="3">
        <v>2022</v>
      </c>
      <c r="L26" s="3">
        <v>2023</v>
      </c>
      <c r="M26" s="3">
        <v>2024</v>
      </c>
      <c r="N26" s="3">
        <v>2025</v>
      </c>
      <c r="O26" s="3">
        <v>2026</v>
      </c>
      <c r="P26" s="3">
        <v>2027</v>
      </c>
      <c r="Q26" s="3">
        <v>2028</v>
      </c>
      <c r="R26" s="3">
        <v>2029</v>
      </c>
    </row>
    <row r="27" spans="1:18" x14ac:dyDescent="0.25">
      <c r="A27" t="s">
        <v>14</v>
      </c>
      <c r="B27" s="1">
        <f t="shared" ref="B27:P27" si="10">B12</f>
        <v>22314.285714285714</v>
      </c>
      <c r="C27" s="1">
        <f t="shared" si="10"/>
        <v>29314.285714285714</v>
      </c>
      <c r="D27" s="1">
        <f t="shared" si="10"/>
        <v>21007.115714285716</v>
      </c>
      <c r="E27" s="1">
        <f t="shared" si="10"/>
        <v>22605.005714285715</v>
      </c>
      <c r="F27" s="1">
        <f t="shared" si="10"/>
        <v>23030.820114285714</v>
      </c>
      <c r="G27" s="1">
        <f t="shared" si="10"/>
        <v>23465.150802285716</v>
      </c>
      <c r="H27" s="1">
        <f t="shared" si="10"/>
        <v>23908.168104045715</v>
      </c>
      <c r="I27" s="1">
        <f t="shared" si="10"/>
        <v>24360.045751840917</v>
      </c>
      <c r="J27" s="1">
        <f t="shared" si="10"/>
        <v>24820.96095259202</v>
      </c>
      <c r="K27" s="1">
        <f t="shared" si="10"/>
        <v>25291.094457358147</v>
      </c>
      <c r="L27" s="1">
        <f t="shared" si="10"/>
        <v>25770.630632219596</v>
      </c>
      <c r="M27" s="1">
        <f t="shared" si="10"/>
        <v>26259.757530578274</v>
      </c>
      <c r="N27" s="1">
        <f t="shared" si="10"/>
        <v>26758.666966904126</v>
      </c>
      <c r="O27" s="1">
        <f t="shared" si="10"/>
        <v>27267.554591956494</v>
      </c>
      <c r="P27" s="1">
        <f t="shared" si="10"/>
        <v>27786.619969509909</v>
      </c>
      <c r="Q27" s="1">
        <f t="shared" ref="Q27:R27" si="11">Q12</f>
        <v>28316.066654614395</v>
      </c>
      <c r="R27" s="1">
        <f t="shared" si="11"/>
        <v>28856.102273420969</v>
      </c>
    </row>
    <row r="28" spans="1:18" x14ac:dyDescent="0.25">
      <c r="A28" t="s">
        <v>15</v>
      </c>
    </row>
    <row r="29" spans="1:18" x14ac:dyDescent="0.25">
      <c r="A29" s="4" t="s">
        <v>1</v>
      </c>
      <c r="B29" s="1">
        <f t="shared" ref="B29:P29" si="12">B13</f>
        <v>21000</v>
      </c>
      <c r="C29" s="1">
        <f t="shared" si="12"/>
        <v>28000</v>
      </c>
      <c r="D29" s="1">
        <f t="shared" si="12"/>
        <v>19692.830000000002</v>
      </c>
      <c r="E29" s="1">
        <f t="shared" si="12"/>
        <v>21290.720000000001</v>
      </c>
      <c r="F29" s="1">
        <f t="shared" si="12"/>
        <v>21716.5344</v>
      </c>
      <c r="G29" s="1">
        <f t="shared" si="12"/>
        <v>22150.865088000002</v>
      </c>
      <c r="H29" s="1">
        <f t="shared" si="12"/>
        <v>22593.882389760001</v>
      </c>
      <c r="I29" s="1">
        <f t="shared" si="12"/>
        <v>23045.760037555203</v>
      </c>
      <c r="J29" s="1">
        <f t="shared" si="12"/>
        <v>23506.675238306307</v>
      </c>
      <c r="K29" s="1">
        <f t="shared" si="12"/>
        <v>23976.808743072434</v>
      </c>
      <c r="L29" s="1">
        <f t="shared" si="12"/>
        <v>24456.344917933882</v>
      </c>
      <c r="M29" s="1">
        <f t="shared" si="12"/>
        <v>24945.47181629256</v>
      </c>
      <c r="N29" s="1">
        <f t="shared" si="12"/>
        <v>25444.381252618412</v>
      </c>
      <c r="O29" s="1">
        <f t="shared" si="12"/>
        <v>25953.26887767078</v>
      </c>
      <c r="P29" s="1">
        <f t="shared" si="12"/>
        <v>26472.334255224196</v>
      </c>
      <c r="Q29" s="1">
        <f t="shared" ref="Q29:R29" si="13">Q13</f>
        <v>27001.780940328681</v>
      </c>
      <c r="R29" s="1">
        <f t="shared" si="13"/>
        <v>27541.816559135255</v>
      </c>
    </row>
    <row r="30" spans="1:18" x14ac:dyDescent="0.25">
      <c r="A30" s="4" t="s">
        <v>9</v>
      </c>
      <c r="B30" s="1">
        <f>L7</f>
        <v>1314.2857142857142</v>
      </c>
      <c r="C30" s="1">
        <f t="shared" ref="C30:R30" si="14">B30</f>
        <v>1314.2857142857142</v>
      </c>
      <c r="D30" s="1">
        <f t="shared" si="14"/>
        <v>1314.2857142857142</v>
      </c>
      <c r="E30" s="1">
        <f t="shared" si="14"/>
        <v>1314.2857142857142</v>
      </c>
      <c r="F30" s="1">
        <f t="shared" si="14"/>
        <v>1314.2857142857142</v>
      </c>
      <c r="G30" s="1">
        <f t="shared" si="14"/>
        <v>1314.2857142857142</v>
      </c>
      <c r="H30" s="1">
        <f t="shared" si="14"/>
        <v>1314.2857142857142</v>
      </c>
      <c r="I30" s="1">
        <f t="shared" si="14"/>
        <v>1314.2857142857142</v>
      </c>
      <c r="J30" s="1">
        <f t="shared" si="14"/>
        <v>1314.2857142857142</v>
      </c>
      <c r="K30" s="1">
        <f t="shared" si="14"/>
        <v>1314.2857142857142</v>
      </c>
      <c r="L30" s="1">
        <f t="shared" si="14"/>
        <v>1314.2857142857142</v>
      </c>
      <c r="M30" s="1">
        <f t="shared" si="14"/>
        <v>1314.2857142857142</v>
      </c>
      <c r="N30" s="1">
        <f t="shared" si="14"/>
        <v>1314.2857142857142</v>
      </c>
      <c r="O30" s="1">
        <f t="shared" si="14"/>
        <v>1314.2857142857142</v>
      </c>
      <c r="P30" s="1">
        <f t="shared" si="14"/>
        <v>1314.2857142857142</v>
      </c>
      <c r="Q30" s="1">
        <f t="shared" si="14"/>
        <v>1314.2857142857142</v>
      </c>
      <c r="R30" s="1">
        <f t="shared" si="14"/>
        <v>1314.2857142857142</v>
      </c>
    </row>
    <row r="31" spans="1:18" x14ac:dyDescent="0.25">
      <c r="A31" t="s">
        <v>16</v>
      </c>
      <c r="B31" s="1">
        <f t="shared" ref="B31:P31" si="15">B29+B30</f>
        <v>22314.285714285714</v>
      </c>
      <c r="C31" s="1">
        <f t="shared" si="15"/>
        <v>29314.285714285714</v>
      </c>
      <c r="D31" s="1">
        <f t="shared" si="15"/>
        <v>21007.115714285716</v>
      </c>
      <c r="E31" s="1">
        <f t="shared" si="15"/>
        <v>22605.005714285715</v>
      </c>
      <c r="F31" s="1">
        <f t="shared" si="15"/>
        <v>23030.820114285714</v>
      </c>
      <c r="G31" s="1">
        <f t="shared" si="15"/>
        <v>23465.150802285716</v>
      </c>
      <c r="H31" s="1">
        <f t="shared" si="15"/>
        <v>23908.168104045715</v>
      </c>
      <c r="I31" s="1">
        <f t="shared" si="15"/>
        <v>24360.045751840917</v>
      </c>
      <c r="J31" s="1">
        <f t="shared" si="15"/>
        <v>24820.96095259202</v>
      </c>
      <c r="K31" s="1">
        <f t="shared" si="15"/>
        <v>25291.094457358147</v>
      </c>
      <c r="L31" s="1">
        <f t="shared" si="15"/>
        <v>25770.630632219596</v>
      </c>
      <c r="M31" s="1">
        <f t="shared" si="15"/>
        <v>26259.757530578274</v>
      </c>
      <c r="N31" s="1">
        <f t="shared" si="15"/>
        <v>26758.666966904126</v>
      </c>
      <c r="O31" s="1">
        <f t="shared" si="15"/>
        <v>27267.554591956494</v>
      </c>
      <c r="P31" s="1">
        <f t="shared" si="15"/>
        <v>27786.619969509909</v>
      </c>
      <c r="Q31" s="1">
        <f t="shared" ref="Q31:R31" si="16">Q29+Q30</f>
        <v>28316.066654614395</v>
      </c>
      <c r="R31" s="1">
        <f t="shared" si="16"/>
        <v>28856.102273420969</v>
      </c>
    </row>
  </sheetData>
  <mergeCells count="3">
    <mergeCell ref="B3:B6"/>
    <mergeCell ref="J3:J6"/>
    <mergeCell ref="N5:N6"/>
  </mergeCells>
  <pageMargins left="0.7" right="0.7" top="0.75" bottom="0.75" header="0.3" footer="0.3"/>
  <pageSetup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3"/>
  <sheetViews>
    <sheetView tabSelected="1" workbookViewId="0">
      <selection activeCell="J1" sqref="J1:J1048576"/>
    </sheetView>
  </sheetViews>
  <sheetFormatPr defaultRowHeight="15" outlineLevelCol="1" x14ac:dyDescent="0.25"/>
  <cols>
    <col min="1" max="1" width="39.7109375" customWidth="1"/>
    <col min="2" max="3" width="8.85546875" hidden="1" customWidth="1" outlineLevel="1"/>
    <col min="4" max="4" width="10" hidden="1" customWidth="1" outlineLevel="1"/>
    <col min="5" max="6" width="9.140625" hidden="1" customWidth="1" outlineLevel="1"/>
    <col min="7" max="7" width="9.85546875" hidden="1" customWidth="1" outlineLevel="1"/>
    <col min="8" max="8" width="10.85546875" hidden="1" customWidth="1" outlineLevel="1"/>
    <col min="9" max="9" width="9.28515625" hidden="1" customWidth="1" collapsed="1"/>
    <col min="10" max="10" width="10.28515625" hidden="1" customWidth="1"/>
    <col min="11" max="11" width="10.5703125" customWidth="1"/>
    <col min="12" max="12" width="11.85546875" customWidth="1"/>
  </cols>
  <sheetData>
    <row r="1" spans="1:21" ht="18.75" x14ac:dyDescent="0.3">
      <c r="A1" s="5" t="s">
        <v>22</v>
      </c>
    </row>
    <row r="3" spans="1:21" ht="14.45" customHeight="1" x14ac:dyDescent="0.25">
      <c r="A3" t="s">
        <v>3</v>
      </c>
      <c r="C3" s="20" t="s">
        <v>25</v>
      </c>
      <c r="D3" s="17"/>
      <c r="E3" s="17"/>
      <c r="F3" s="17"/>
      <c r="G3" s="17"/>
      <c r="H3" s="17"/>
      <c r="K3" s="1">
        <v>10000</v>
      </c>
      <c r="L3" s="20" t="s">
        <v>30</v>
      </c>
      <c r="N3" s="9"/>
    </row>
    <row r="4" spans="1:21" x14ac:dyDescent="0.25">
      <c r="A4" t="s">
        <v>4</v>
      </c>
      <c r="C4" s="20"/>
      <c r="D4" s="17"/>
      <c r="E4" s="17"/>
      <c r="F4" s="17"/>
      <c r="G4" s="17"/>
      <c r="H4" s="17"/>
      <c r="K4" s="1">
        <v>20000</v>
      </c>
      <c r="L4" s="20"/>
      <c r="N4" s="9"/>
    </row>
    <row r="5" spans="1:21" ht="14.45" customHeight="1" x14ac:dyDescent="0.25">
      <c r="A5" t="s">
        <v>5</v>
      </c>
      <c r="C5" s="20"/>
      <c r="D5" s="17"/>
      <c r="E5" s="17"/>
      <c r="F5" s="17"/>
      <c r="G5" s="17"/>
      <c r="H5" s="17"/>
      <c r="K5" s="1">
        <v>20000</v>
      </c>
      <c r="L5" s="20"/>
      <c r="N5" t="s">
        <v>20</v>
      </c>
      <c r="P5" s="18" t="s">
        <v>24</v>
      </c>
    </row>
    <row r="6" spans="1:21" x14ac:dyDescent="0.25">
      <c r="A6" t="s">
        <v>6</v>
      </c>
      <c r="C6" s="21"/>
      <c r="D6" s="12"/>
      <c r="E6" s="12"/>
      <c r="F6" s="12"/>
      <c r="G6" s="12"/>
      <c r="H6" s="12"/>
      <c r="K6" s="1">
        <v>130000</v>
      </c>
      <c r="L6" s="21"/>
      <c r="N6" t="s">
        <v>9</v>
      </c>
      <c r="P6" s="19"/>
    </row>
    <row r="7" spans="1:21" ht="15.75" thickBot="1" x14ac:dyDescent="0.3">
      <c r="A7" t="s">
        <v>7</v>
      </c>
      <c r="C7" s="2">
        <f>150000-N7</f>
        <v>144857.14285714287</v>
      </c>
      <c r="D7" s="2"/>
      <c r="E7" s="2"/>
      <c r="F7" s="16"/>
      <c r="G7" s="16"/>
      <c r="H7" s="16"/>
      <c r="K7" s="2">
        <f>SUM(K3:K6)</f>
        <v>180000</v>
      </c>
      <c r="L7" s="2">
        <f>+K22</f>
        <v>123685.71428571432</v>
      </c>
      <c r="N7" s="2">
        <f>K7/35</f>
        <v>5142.8571428571431</v>
      </c>
      <c r="P7" s="6">
        <v>0.02</v>
      </c>
    </row>
    <row r="8" spans="1:21" ht="15.75" thickTop="1" x14ac:dyDescent="0.25"/>
    <row r="10" spans="1:21" x14ac:dyDescent="0.25">
      <c r="A10" s="3" t="s">
        <v>8</v>
      </c>
    </row>
    <row r="11" spans="1:21" x14ac:dyDescent="0.25">
      <c r="A11" t="s">
        <v>19</v>
      </c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  <c r="M11" s="3">
        <v>2024</v>
      </c>
      <c r="N11" s="3">
        <v>2025</v>
      </c>
      <c r="O11" s="3">
        <v>2026</v>
      </c>
      <c r="P11" s="3">
        <v>2027</v>
      </c>
      <c r="Q11" s="3">
        <v>2028</v>
      </c>
      <c r="R11" s="3">
        <v>2029</v>
      </c>
      <c r="S11" s="3">
        <v>2030</v>
      </c>
      <c r="T11" s="3">
        <v>2031</v>
      </c>
      <c r="U11" s="3"/>
    </row>
    <row r="12" spans="1:21" x14ac:dyDescent="0.25">
      <c r="A12" t="s">
        <v>0</v>
      </c>
      <c r="B12" s="1">
        <f t="shared" ref="B12:R12" si="0">B13+B15</f>
        <v>26142.857142857145</v>
      </c>
      <c r="C12" s="1">
        <f t="shared" si="0"/>
        <v>33142.857142857145</v>
      </c>
      <c r="D12" s="1">
        <f t="shared" si="0"/>
        <v>21292.697142857141</v>
      </c>
      <c r="E12" s="1">
        <f t="shared" si="0"/>
        <v>20586.707142857143</v>
      </c>
      <c r="F12" s="1">
        <f t="shared" si="0"/>
        <v>20895.584142857144</v>
      </c>
      <c r="G12" s="1">
        <f t="shared" si="0"/>
        <v>21210.638682857145</v>
      </c>
      <c r="H12" s="1">
        <f t="shared" si="0"/>
        <v>21531.994313657146</v>
      </c>
      <c r="I12" s="1">
        <f t="shared" si="0"/>
        <v>21859.777057073145</v>
      </c>
      <c r="J12" s="1">
        <f t="shared" si="0"/>
        <v>22194.11545535746</v>
      </c>
      <c r="K12" s="1">
        <f t="shared" si="0"/>
        <v>22535.140621607468</v>
      </c>
      <c r="L12" s="1">
        <f t="shared" si="0"/>
        <v>22882.986291182475</v>
      </c>
      <c r="M12" s="1">
        <f t="shared" si="0"/>
        <v>23237.788874148981</v>
      </c>
      <c r="N12" s="1">
        <f t="shared" si="0"/>
        <v>23599.687508774812</v>
      </c>
      <c r="O12" s="1">
        <f t="shared" si="0"/>
        <v>23968.824116093165</v>
      </c>
      <c r="P12" s="1">
        <f t="shared" si="0"/>
        <v>24345.343455557886</v>
      </c>
      <c r="Q12" s="1">
        <f t="shared" si="0"/>
        <v>24729.393181811902</v>
      </c>
      <c r="R12" s="1">
        <f t="shared" si="0"/>
        <v>25121.123902590996</v>
      </c>
      <c r="S12" s="1">
        <f t="shared" ref="S12:T12" si="1">S13+S15</f>
        <v>25520.689237785678</v>
      </c>
      <c r="T12" s="1">
        <f t="shared" si="1"/>
        <v>25928.245879684247</v>
      </c>
    </row>
    <row r="13" spans="1:21" x14ac:dyDescent="0.25">
      <c r="A13" t="s">
        <v>1</v>
      </c>
      <c r="B13" s="1">
        <v>21000</v>
      </c>
      <c r="C13" s="1">
        <f>56000/2</f>
        <v>28000</v>
      </c>
      <c r="D13" s="1">
        <f>32000/2+149.84</f>
        <v>16149.84</v>
      </c>
      <c r="E13" s="1">
        <f>450.52+14993.33</f>
        <v>15443.85</v>
      </c>
      <c r="F13" s="1">
        <f t="shared" ref="F13:T13" si="2">E13*(1+$P7)</f>
        <v>15752.727000000001</v>
      </c>
      <c r="G13" s="1">
        <f t="shared" si="2"/>
        <v>16067.781540000002</v>
      </c>
      <c r="H13" s="1">
        <f t="shared" si="2"/>
        <v>16389.137170800001</v>
      </c>
      <c r="I13" s="1">
        <f t="shared" si="2"/>
        <v>16716.919914216</v>
      </c>
      <c r="J13" s="1">
        <f t="shared" si="2"/>
        <v>17051.258312500318</v>
      </c>
      <c r="K13" s="1">
        <f t="shared" si="2"/>
        <v>17392.283478750323</v>
      </c>
      <c r="L13" s="1">
        <f t="shared" si="2"/>
        <v>17740.12914832533</v>
      </c>
      <c r="M13" s="1">
        <f t="shared" si="2"/>
        <v>18094.931731291836</v>
      </c>
      <c r="N13" s="1">
        <f t="shared" si="2"/>
        <v>18456.830365917671</v>
      </c>
      <c r="O13" s="1">
        <f t="shared" si="2"/>
        <v>18825.966973236023</v>
      </c>
      <c r="P13" s="1">
        <f t="shared" si="2"/>
        <v>19202.486312700745</v>
      </c>
      <c r="Q13" s="1">
        <f t="shared" si="2"/>
        <v>19586.53603895476</v>
      </c>
      <c r="R13" s="1">
        <f t="shared" si="2"/>
        <v>19978.266759733855</v>
      </c>
      <c r="S13" s="1">
        <f t="shared" si="2"/>
        <v>20377.832094928533</v>
      </c>
      <c r="T13" s="1">
        <f t="shared" si="2"/>
        <v>20785.388736827106</v>
      </c>
    </row>
    <row r="14" spans="1:21" x14ac:dyDescent="0.25">
      <c r="A14" t="s">
        <v>18</v>
      </c>
      <c r="B14" s="1"/>
      <c r="C14" s="1"/>
      <c r="D14" s="1"/>
      <c r="E14" s="1"/>
      <c r="F14" s="1"/>
      <c r="G14" s="1"/>
      <c r="H14" s="1"/>
      <c r="I14" s="1">
        <v>25000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5">
      <c r="A15" t="s">
        <v>21</v>
      </c>
      <c r="B15" s="1">
        <f>N7</f>
        <v>5142.8571428571431</v>
      </c>
      <c r="C15" s="1">
        <f t="shared" ref="C15:T15" si="3">B15</f>
        <v>5142.8571428571431</v>
      </c>
      <c r="D15" s="1">
        <f t="shared" si="3"/>
        <v>5142.8571428571431</v>
      </c>
      <c r="E15" s="1">
        <f t="shared" si="3"/>
        <v>5142.8571428571431</v>
      </c>
      <c r="F15" s="1">
        <f t="shared" si="3"/>
        <v>5142.8571428571431</v>
      </c>
      <c r="G15" s="1">
        <f t="shared" si="3"/>
        <v>5142.8571428571431</v>
      </c>
      <c r="H15" s="1">
        <f t="shared" si="3"/>
        <v>5142.8571428571431</v>
      </c>
      <c r="I15" s="1">
        <f t="shared" si="3"/>
        <v>5142.8571428571431</v>
      </c>
      <c r="J15" s="1">
        <f t="shared" si="3"/>
        <v>5142.8571428571431</v>
      </c>
      <c r="K15" s="1">
        <f t="shared" si="3"/>
        <v>5142.8571428571431</v>
      </c>
      <c r="L15" s="1">
        <f t="shared" si="3"/>
        <v>5142.8571428571431</v>
      </c>
      <c r="M15" s="1">
        <f t="shared" si="3"/>
        <v>5142.8571428571431</v>
      </c>
      <c r="N15" s="1">
        <f t="shared" si="3"/>
        <v>5142.8571428571431</v>
      </c>
      <c r="O15" s="1">
        <f t="shared" si="3"/>
        <v>5142.8571428571431</v>
      </c>
      <c r="P15" s="1">
        <f t="shared" si="3"/>
        <v>5142.8571428571431</v>
      </c>
      <c r="Q15" s="1">
        <f t="shared" si="3"/>
        <v>5142.8571428571431</v>
      </c>
      <c r="R15" s="1">
        <f t="shared" si="3"/>
        <v>5142.8571428571431</v>
      </c>
      <c r="S15" s="1">
        <f t="shared" si="3"/>
        <v>5142.8571428571431</v>
      </c>
      <c r="T15" s="1">
        <f t="shared" si="3"/>
        <v>5142.8571428571431</v>
      </c>
    </row>
    <row r="16" spans="1:21" x14ac:dyDescent="0.25">
      <c r="A16" t="s">
        <v>2</v>
      </c>
      <c r="B16" s="1">
        <f>K7-C7-N7+B15-B14</f>
        <v>35142.85714285713</v>
      </c>
      <c r="C16" s="1">
        <f t="shared" ref="C16:T16" si="4">B16-C14+C15</f>
        <v>40285.714285714275</v>
      </c>
      <c r="D16" s="1">
        <f t="shared" si="4"/>
        <v>45428.57142857142</v>
      </c>
      <c r="E16" s="1">
        <f t="shared" si="4"/>
        <v>50571.428571428565</v>
      </c>
      <c r="F16" s="1">
        <f t="shared" si="4"/>
        <v>55714.28571428571</v>
      </c>
      <c r="G16" s="1">
        <f t="shared" si="4"/>
        <v>60857.142857142855</v>
      </c>
      <c r="H16" s="1">
        <f t="shared" si="4"/>
        <v>66000</v>
      </c>
      <c r="I16" s="1">
        <f t="shared" si="4"/>
        <v>46142.857142857145</v>
      </c>
      <c r="J16" s="1">
        <f t="shared" si="4"/>
        <v>51285.71428571429</v>
      </c>
      <c r="K16" s="1">
        <f t="shared" si="4"/>
        <v>56428.571428571435</v>
      </c>
      <c r="L16" s="1">
        <f t="shared" si="4"/>
        <v>61571.42857142858</v>
      </c>
      <c r="M16" s="1">
        <f t="shared" si="4"/>
        <v>66714.285714285725</v>
      </c>
      <c r="N16" s="1">
        <f t="shared" si="4"/>
        <v>71857.14285714287</v>
      </c>
      <c r="O16" s="1">
        <f t="shared" si="4"/>
        <v>77000.000000000015</v>
      </c>
      <c r="P16" s="1">
        <f t="shared" si="4"/>
        <v>82142.857142857159</v>
      </c>
      <c r="Q16" s="1">
        <f t="shared" si="4"/>
        <v>87285.714285714304</v>
      </c>
      <c r="R16" s="1">
        <f t="shared" si="4"/>
        <v>92428.571428571449</v>
      </c>
      <c r="S16" s="1">
        <f t="shared" si="4"/>
        <v>97571.428571428594</v>
      </c>
      <c r="T16" s="1">
        <f t="shared" si="4"/>
        <v>102714.28571428574</v>
      </c>
    </row>
    <row r="17" spans="1:20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20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20" x14ac:dyDescent="0.25">
      <c r="A19" s="3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20" x14ac:dyDescent="0.25">
      <c r="A20" t="s">
        <v>19</v>
      </c>
      <c r="B20" s="3">
        <v>2013</v>
      </c>
      <c r="C20" s="3">
        <v>2014</v>
      </c>
      <c r="D20" s="3">
        <v>2015</v>
      </c>
      <c r="E20" s="3">
        <v>2016</v>
      </c>
      <c r="F20" s="3">
        <v>2017</v>
      </c>
      <c r="G20" s="3">
        <v>2018</v>
      </c>
      <c r="H20" s="3">
        <v>2019</v>
      </c>
      <c r="I20" s="3">
        <v>2020</v>
      </c>
      <c r="J20" s="3">
        <v>2021</v>
      </c>
      <c r="K20" s="3">
        <v>2022</v>
      </c>
      <c r="L20" s="3">
        <v>2023</v>
      </c>
      <c r="M20" s="3">
        <v>2024</v>
      </c>
      <c r="N20" s="3">
        <v>2025</v>
      </c>
      <c r="O20" s="3">
        <v>2026</v>
      </c>
      <c r="P20" s="3">
        <v>2027</v>
      </c>
      <c r="Q20" s="3">
        <v>2028</v>
      </c>
      <c r="R20" s="3">
        <v>2029</v>
      </c>
      <c r="S20" s="3">
        <v>2030</v>
      </c>
      <c r="T20" s="3">
        <v>2030</v>
      </c>
    </row>
    <row r="21" spans="1:20" x14ac:dyDescent="0.25">
      <c r="A21" t="s">
        <v>11</v>
      </c>
      <c r="B21" s="1">
        <f>B16</f>
        <v>35142.85714285713</v>
      </c>
      <c r="C21" s="1">
        <f t="shared" ref="C21:R21" si="5">C16</f>
        <v>40285.714285714275</v>
      </c>
      <c r="D21" s="1">
        <f t="shared" si="5"/>
        <v>45428.57142857142</v>
      </c>
      <c r="E21" s="1">
        <f t="shared" si="5"/>
        <v>50571.428571428565</v>
      </c>
      <c r="F21" s="1">
        <f t="shared" si="5"/>
        <v>55714.28571428571</v>
      </c>
      <c r="G21" s="1">
        <f t="shared" si="5"/>
        <v>60857.142857142855</v>
      </c>
      <c r="H21" s="1">
        <f t="shared" si="5"/>
        <v>66000</v>
      </c>
      <c r="I21" s="1">
        <f t="shared" si="5"/>
        <v>46142.857142857145</v>
      </c>
      <c r="J21" s="1">
        <f t="shared" si="5"/>
        <v>51285.71428571429</v>
      </c>
      <c r="K21" s="1">
        <f t="shared" si="5"/>
        <v>56428.571428571435</v>
      </c>
      <c r="L21" s="1">
        <f t="shared" si="5"/>
        <v>61571.42857142858</v>
      </c>
      <c r="M21" s="1">
        <f t="shared" si="5"/>
        <v>66714.285714285725</v>
      </c>
      <c r="N21" s="1">
        <f t="shared" si="5"/>
        <v>71857.14285714287</v>
      </c>
      <c r="O21" s="1">
        <f t="shared" si="5"/>
        <v>77000.000000000015</v>
      </c>
      <c r="P21" s="1">
        <f t="shared" si="5"/>
        <v>82142.857142857159</v>
      </c>
      <c r="Q21" s="1">
        <f t="shared" si="5"/>
        <v>87285.714285714304</v>
      </c>
      <c r="R21" s="1">
        <f t="shared" si="5"/>
        <v>92428.571428571449</v>
      </c>
      <c r="S21" s="1">
        <f t="shared" ref="S21:T21" si="6">S16</f>
        <v>97571.428571428594</v>
      </c>
      <c r="T21" s="1">
        <f t="shared" si="6"/>
        <v>102714.28571428574</v>
      </c>
    </row>
    <row r="22" spans="1:20" x14ac:dyDescent="0.25">
      <c r="A22" t="s">
        <v>12</v>
      </c>
      <c r="B22" s="1">
        <v>144971.42857142858</v>
      </c>
      <c r="C22" s="1">
        <f t="shared" ref="C22:T22" si="7">B22+C14-$N$7</f>
        <v>139828.57142857145</v>
      </c>
      <c r="D22" s="1">
        <f t="shared" si="7"/>
        <v>134685.71428571432</v>
      </c>
      <c r="E22" s="1">
        <f t="shared" si="7"/>
        <v>129542.85714285717</v>
      </c>
      <c r="F22" s="1">
        <f t="shared" si="7"/>
        <v>124400.00000000003</v>
      </c>
      <c r="G22" s="1">
        <f t="shared" si="7"/>
        <v>119257.14285714288</v>
      </c>
      <c r="H22" s="1">
        <f t="shared" si="7"/>
        <v>114114.28571428574</v>
      </c>
      <c r="I22" s="1">
        <f t="shared" si="7"/>
        <v>133971.42857142861</v>
      </c>
      <c r="J22" s="1">
        <f t="shared" si="7"/>
        <v>128828.57142857146</v>
      </c>
      <c r="K22" s="1">
        <f t="shared" si="7"/>
        <v>123685.71428571432</v>
      </c>
      <c r="L22" s="1">
        <f t="shared" si="7"/>
        <v>118542.85714285717</v>
      </c>
      <c r="M22" s="1">
        <f t="shared" si="7"/>
        <v>113400.00000000003</v>
      </c>
      <c r="N22" s="1">
        <f t="shared" si="7"/>
        <v>108257.14285714288</v>
      </c>
      <c r="O22" s="1">
        <f t="shared" si="7"/>
        <v>103114.28571428574</v>
      </c>
      <c r="P22" s="1">
        <f t="shared" si="7"/>
        <v>97971.428571428594</v>
      </c>
      <c r="Q22" s="1">
        <f t="shared" si="7"/>
        <v>92828.571428571449</v>
      </c>
      <c r="R22" s="1">
        <f t="shared" si="7"/>
        <v>87685.714285714304</v>
      </c>
      <c r="S22" s="1">
        <f t="shared" si="7"/>
        <v>82542.857142857159</v>
      </c>
      <c r="T22" s="1">
        <f t="shared" si="7"/>
        <v>77400.000000000015</v>
      </c>
    </row>
    <row r="23" spans="1:20" x14ac:dyDescent="0.25">
      <c r="A23" s="4" t="s">
        <v>17</v>
      </c>
      <c r="B23" s="1">
        <f t="shared" ref="B23:R23" si="8">B21+B22</f>
        <v>180114.28571428571</v>
      </c>
      <c r="C23" s="1">
        <f t="shared" si="8"/>
        <v>180114.28571428574</v>
      </c>
      <c r="D23" s="1">
        <f t="shared" si="8"/>
        <v>180114.28571428574</v>
      </c>
      <c r="E23" s="1">
        <f t="shared" si="8"/>
        <v>180114.28571428574</v>
      </c>
      <c r="F23" s="1">
        <f t="shared" si="8"/>
        <v>180114.28571428574</v>
      </c>
      <c r="G23" s="1">
        <f t="shared" si="8"/>
        <v>180114.28571428574</v>
      </c>
      <c r="H23" s="1">
        <f t="shared" si="8"/>
        <v>180114.28571428574</v>
      </c>
      <c r="I23" s="1">
        <f t="shared" si="8"/>
        <v>180114.28571428574</v>
      </c>
      <c r="J23" s="1">
        <f t="shared" si="8"/>
        <v>180114.28571428574</v>
      </c>
      <c r="K23" s="1">
        <f t="shared" si="8"/>
        <v>180114.28571428574</v>
      </c>
      <c r="L23" s="1">
        <f t="shared" si="8"/>
        <v>180114.28571428574</v>
      </c>
      <c r="M23" s="1">
        <f t="shared" si="8"/>
        <v>180114.28571428574</v>
      </c>
      <c r="N23" s="1">
        <f t="shared" si="8"/>
        <v>180114.28571428574</v>
      </c>
      <c r="O23" s="1">
        <f t="shared" si="8"/>
        <v>180114.28571428574</v>
      </c>
      <c r="P23" s="1">
        <f t="shared" si="8"/>
        <v>180114.28571428574</v>
      </c>
      <c r="Q23" s="1">
        <f t="shared" si="8"/>
        <v>180114.28571428574</v>
      </c>
      <c r="R23" s="1">
        <f t="shared" si="8"/>
        <v>180114.28571428574</v>
      </c>
      <c r="S23" s="1">
        <f t="shared" ref="S23:T23" si="9">S21+S22</f>
        <v>180114.28571428574</v>
      </c>
      <c r="T23" s="1">
        <f t="shared" si="9"/>
        <v>180114.28571428574</v>
      </c>
    </row>
    <row r="25" spans="1:20" x14ac:dyDescent="0.25">
      <c r="A25" s="3" t="s">
        <v>13</v>
      </c>
    </row>
    <row r="26" spans="1:20" x14ac:dyDescent="0.25">
      <c r="A26" t="s">
        <v>19</v>
      </c>
      <c r="B26" s="3">
        <v>2013</v>
      </c>
      <c r="C26" s="3">
        <v>2014</v>
      </c>
      <c r="D26" s="3">
        <v>2015</v>
      </c>
      <c r="E26" s="3">
        <v>2016</v>
      </c>
      <c r="F26" s="3">
        <v>2017</v>
      </c>
      <c r="G26" s="3">
        <v>2018</v>
      </c>
      <c r="H26" s="3">
        <v>2019</v>
      </c>
      <c r="I26" s="3">
        <v>2020</v>
      </c>
      <c r="J26" s="3">
        <v>2021</v>
      </c>
      <c r="K26" s="3">
        <v>2022</v>
      </c>
      <c r="L26" s="3">
        <v>2023</v>
      </c>
      <c r="M26" s="3">
        <v>2024</v>
      </c>
      <c r="N26" s="3">
        <v>2025</v>
      </c>
      <c r="O26" s="3">
        <v>2026</v>
      </c>
      <c r="P26" s="3">
        <v>2027</v>
      </c>
      <c r="Q26" s="3">
        <v>2028</v>
      </c>
      <c r="R26" s="3">
        <v>2029</v>
      </c>
      <c r="S26" s="3">
        <v>2030</v>
      </c>
      <c r="T26" s="3">
        <v>2030</v>
      </c>
    </row>
    <row r="27" spans="1:20" x14ac:dyDescent="0.25">
      <c r="A27" t="s">
        <v>14</v>
      </c>
      <c r="B27" s="1">
        <f t="shared" ref="B27:R27" si="10">B12</f>
        <v>26142.857142857145</v>
      </c>
      <c r="C27" s="1">
        <f t="shared" si="10"/>
        <v>33142.857142857145</v>
      </c>
      <c r="D27" s="1">
        <f t="shared" si="10"/>
        <v>21292.697142857141</v>
      </c>
      <c r="E27" s="1">
        <f t="shared" si="10"/>
        <v>20586.707142857143</v>
      </c>
      <c r="F27" s="1">
        <f t="shared" si="10"/>
        <v>20895.584142857144</v>
      </c>
      <c r="G27" s="1">
        <f t="shared" si="10"/>
        <v>21210.638682857145</v>
      </c>
      <c r="H27" s="1">
        <f t="shared" si="10"/>
        <v>21531.994313657146</v>
      </c>
      <c r="I27" s="1">
        <f t="shared" si="10"/>
        <v>21859.777057073145</v>
      </c>
      <c r="J27" s="1">
        <f t="shared" si="10"/>
        <v>22194.11545535746</v>
      </c>
      <c r="K27" s="1">
        <f t="shared" si="10"/>
        <v>22535.140621607468</v>
      </c>
      <c r="L27" s="1">
        <f t="shared" si="10"/>
        <v>22882.986291182475</v>
      </c>
      <c r="M27" s="1">
        <f t="shared" si="10"/>
        <v>23237.788874148981</v>
      </c>
      <c r="N27" s="1">
        <f t="shared" si="10"/>
        <v>23599.687508774812</v>
      </c>
      <c r="O27" s="1">
        <f t="shared" si="10"/>
        <v>23968.824116093165</v>
      </c>
      <c r="P27" s="1">
        <f t="shared" si="10"/>
        <v>24345.343455557886</v>
      </c>
      <c r="Q27" s="1">
        <f t="shared" si="10"/>
        <v>24729.393181811902</v>
      </c>
      <c r="R27" s="1">
        <f t="shared" si="10"/>
        <v>25121.123902590996</v>
      </c>
      <c r="S27" s="1">
        <f t="shared" ref="S27:T27" si="11">S12</f>
        <v>25520.689237785678</v>
      </c>
      <c r="T27" s="1">
        <f t="shared" si="11"/>
        <v>25928.245879684247</v>
      </c>
    </row>
    <row r="28" spans="1:20" x14ac:dyDescent="0.25">
      <c r="A28" t="s">
        <v>15</v>
      </c>
    </row>
    <row r="29" spans="1:20" x14ac:dyDescent="0.25">
      <c r="A29" s="4" t="s">
        <v>1</v>
      </c>
      <c r="B29" s="1">
        <f t="shared" ref="B29:R29" si="12">B13</f>
        <v>21000</v>
      </c>
      <c r="C29" s="1">
        <f t="shared" si="12"/>
        <v>28000</v>
      </c>
      <c r="D29" s="1">
        <f t="shared" si="12"/>
        <v>16149.84</v>
      </c>
      <c r="E29" s="1">
        <f t="shared" si="12"/>
        <v>15443.85</v>
      </c>
      <c r="F29" s="1">
        <f t="shared" si="12"/>
        <v>15752.727000000001</v>
      </c>
      <c r="G29" s="1">
        <f t="shared" si="12"/>
        <v>16067.781540000002</v>
      </c>
      <c r="H29" s="1">
        <f t="shared" si="12"/>
        <v>16389.137170800001</v>
      </c>
      <c r="I29" s="1">
        <f t="shared" si="12"/>
        <v>16716.919914216</v>
      </c>
      <c r="J29" s="1">
        <f t="shared" si="12"/>
        <v>17051.258312500318</v>
      </c>
      <c r="K29" s="1">
        <f t="shared" si="12"/>
        <v>17392.283478750323</v>
      </c>
      <c r="L29" s="1">
        <f t="shared" si="12"/>
        <v>17740.12914832533</v>
      </c>
      <c r="M29" s="1">
        <f t="shared" si="12"/>
        <v>18094.931731291836</v>
      </c>
      <c r="N29" s="1">
        <f t="shared" si="12"/>
        <v>18456.830365917671</v>
      </c>
      <c r="O29" s="1">
        <f t="shared" si="12"/>
        <v>18825.966973236023</v>
      </c>
      <c r="P29" s="1">
        <f t="shared" si="12"/>
        <v>19202.486312700745</v>
      </c>
      <c r="Q29" s="1">
        <f t="shared" si="12"/>
        <v>19586.53603895476</v>
      </c>
      <c r="R29" s="1">
        <f t="shared" si="12"/>
        <v>19978.266759733855</v>
      </c>
      <c r="S29" s="1">
        <f t="shared" ref="S29:T29" si="13">S13</f>
        <v>20377.832094928533</v>
      </c>
      <c r="T29" s="1">
        <f t="shared" si="13"/>
        <v>20785.388736827106</v>
      </c>
    </row>
    <row r="30" spans="1:20" x14ac:dyDescent="0.25">
      <c r="A30" s="4" t="s">
        <v>9</v>
      </c>
      <c r="B30" s="1">
        <f>N7</f>
        <v>5142.8571428571431</v>
      </c>
      <c r="C30" s="1">
        <f t="shared" ref="C30:T30" si="14">B30</f>
        <v>5142.8571428571431</v>
      </c>
      <c r="D30" s="1">
        <f t="shared" si="14"/>
        <v>5142.8571428571431</v>
      </c>
      <c r="E30" s="1">
        <f t="shared" si="14"/>
        <v>5142.8571428571431</v>
      </c>
      <c r="F30" s="1">
        <f t="shared" si="14"/>
        <v>5142.8571428571431</v>
      </c>
      <c r="G30" s="1">
        <f t="shared" si="14"/>
        <v>5142.8571428571431</v>
      </c>
      <c r="H30" s="1">
        <f t="shared" si="14"/>
        <v>5142.8571428571431</v>
      </c>
      <c r="I30" s="1">
        <f t="shared" si="14"/>
        <v>5142.8571428571431</v>
      </c>
      <c r="J30" s="1">
        <f t="shared" si="14"/>
        <v>5142.8571428571431</v>
      </c>
      <c r="K30" s="1">
        <f t="shared" si="14"/>
        <v>5142.8571428571431</v>
      </c>
      <c r="L30" s="1">
        <f t="shared" si="14"/>
        <v>5142.8571428571431</v>
      </c>
      <c r="M30" s="1">
        <f t="shared" si="14"/>
        <v>5142.8571428571431</v>
      </c>
      <c r="N30" s="1">
        <f t="shared" si="14"/>
        <v>5142.8571428571431</v>
      </c>
      <c r="O30" s="1">
        <f t="shared" si="14"/>
        <v>5142.8571428571431</v>
      </c>
      <c r="P30" s="1">
        <f t="shared" si="14"/>
        <v>5142.8571428571431</v>
      </c>
      <c r="Q30" s="1">
        <f t="shared" si="14"/>
        <v>5142.8571428571431</v>
      </c>
      <c r="R30" s="1">
        <f t="shared" si="14"/>
        <v>5142.8571428571431</v>
      </c>
      <c r="S30" s="1">
        <f t="shared" si="14"/>
        <v>5142.8571428571431</v>
      </c>
      <c r="T30" s="1">
        <f t="shared" si="14"/>
        <v>5142.8571428571431</v>
      </c>
    </row>
    <row r="31" spans="1:20" x14ac:dyDescent="0.25">
      <c r="A31" t="s">
        <v>16</v>
      </c>
      <c r="B31" s="1">
        <f t="shared" ref="B31:R31" si="15">B29+B30</f>
        <v>26142.857142857145</v>
      </c>
      <c r="C31" s="1">
        <f t="shared" si="15"/>
        <v>33142.857142857145</v>
      </c>
      <c r="D31" s="1">
        <f t="shared" si="15"/>
        <v>21292.697142857141</v>
      </c>
      <c r="E31" s="1">
        <f t="shared" si="15"/>
        <v>20586.707142857143</v>
      </c>
      <c r="F31" s="1">
        <f t="shared" si="15"/>
        <v>20895.584142857144</v>
      </c>
      <c r="G31" s="1">
        <f t="shared" si="15"/>
        <v>21210.638682857145</v>
      </c>
      <c r="H31" s="1">
        <f t="shared" si="15"/>
        <v>21531.994313657146</v>
      </c>
      <c r="I31" s="1">
        <f t="shared" si="15"/>
        <v>21859.777057073145</v>
      </c>
      <c r="J31" s="1">
        <f t="shared" si="15"/>
        <v>22194.11545535746</v>
      </c>
      <c r="K31" s="1">
        <f t="shared" si="15"/>
        <v>22535.140621607468</v>
      </c>
      <c r="L31" s="1">
        <f t="shared" si="15"/>
        <v>22882.986291182475</v>
      </c>
      <c r="M31" s="1">
        <f t="shared" si="15"/>
        <v>23237.788874148981</v>
      </c>
      <c r="N31" s="1">
        <f t="shared" si="15"/>
        <v>23599.687508774812</v>
      </c>
      <c r="O31" s="1">
        <f t="shared" si="15"/>
        <v>23968.824116093165</v>
      </c>
      <c r="P31" s="1">
        <f t="shared" si="15"/>
        <v>24345.343455557886</v>
      </c>
      <c r="Q31" s="1">
        <f t="shared" si="15"/>
        <v>24729.393181811902</v>
      </c>
      <c r="R31" s="1">
        <f t="shared" si="15"/>
        <v>25121.123902590996</v>
      </c>
      <c r="S31" s="1">
        <f t="shared" ref="S31:T31" si="16">S29+S30</f>
        <v>25520.689237785678</v>
      </c>
      <c r="T31" s="1">
        <f t="shared" si="16"/>
        <v>25928.245879684247</v>
      </c>
    </row>
    <row r="33" spans="6:16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mergeCells count="2">
    <mergeCell ref="C3:C6"/>
    <mergeCell ref="L3:L6"/>
  </mergeCells>
  <printOptions gridLines="1"/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31"/>
  <sheetViews>
    <sheetView workbookViewId="0">
      <selection activeCell="R7" sqref="R7"/>
    </sheetView>
  </sheetViews>
  <sheetFormatPr defaultRowHeight="15" outlineLevelCol="1" x14ac:dyDescent="0.25"/>
  <cols>
    <col min="1" max="1" width="39.7109375" customWidth="1"/>
    <col min="2" max="3" width="8.85546875" hidden="1" customWidth="1" outlineLevel="1"/>
    <col min="4" max="4" width="10" hidden="1" customWidth="1" outlineLevel="1"/>
    <col min="5" max="5" width="9.140625" hidden="1" customWidth="1" outlineLevel="1"/>
    <col min="6" max="6" width="11.42578125" hidden="1" customWidth="1" outlineLevel="1"/>
    <col min="7" max="7" width="10.5703125" hidden="1" customWidth="1" outlineLevel="1"/>
    <col min="8" max="8" width="10" hidden="1" customWidth="1" outlineLevel="1"/>
    <col min="9" max="9" width="9.28515625" hidden="1" customWidth="1" collapsed="1"/>
    <col min="10" max="10" width="11.140625" hidden="1" customWidth="1"/>
    <col min="11" max="11" width="10.42578125" customWidth="1"/>
    <col min="12" max="12" width="12.5703125" customWidth="1"/>
  </cols>
  <sheetData>
    <row r="1" spans="1:20" ht="18.75" x14ac:dyDescent="0.3">
      <c r="A1" s="5" t="s">
        <v>23</v>
      </c>
    </row>
    <row r="3" spans="1:20" ht="14.45" customHeight="1" x14ac:dyDescent="0.25">
      <c r="A3" t="s">
        <v>3</v>
      </c>
      <c r="B3" s="20" t="s">
        <v>25</v>
      </c>
      <c r="I3" s="1">
        <v>10000</v>
      </c>
      <c r="K3" s="1">
        <v>10000</v>
      </c>
      <c r="L3" s="20" t="s">
        <v>30</v>
      </c>
    </row>
    <row r="4" spans="1:20" x14ac:dyDescent="0.25">
      <c r="A4" t="s">
        <v>4</v>
      </c>
      <c r="B4" s="20"/>
      <c r="I4" s="1">
        <v>20000</v>
      </c>
      <c r="K4" s="1">
        <v>20000</v>
      </c>
      <c r="L4" s="20"/>
    </row>
    <row r="5" spans="1:20" ht="14.45" customHeight="1" x14ac:dyDescent="0.25">
      <c r="A5" t="s">
        <v>5</v>
      </c>
      <c r="B5" s="20"/>
      <c r="I5" s="1">
        <v>20000</v>
      </c>
      <c r="K5" s="1">
        <v>20000</v>
      </c>
      <c r="L5" s="20"/>
      <c r="M5" t="s">
        <v>20</v>
      </c>
      <c r="O5" s="22" t="s">
        <v>24</v>
      </c>
    </row>
    <row r="6" spans="1:20" x14ac:dyDescent="0.25">
      <c r="B6" s="21"/>
      <c r="I6" s="1"/>
      <c r="K6" s="1"/>
      <c r="L6" s="21"/>
      <c r="M6" t="s">
        <v>9</v>
      </c>
      <c r="O6" s="23"/>
    </row>
    <row r="7" spans="1:20" ht="15.75" thickBot="1" x14ac:dyDescent="0.3">
      <c r="A7" t="s">
        <v>7</v>
      </c>
      <c r="B7" s="2">
        <f>40000-M7</f>
        <v>38571.428571428572</v>
      </c>
      <c r="I7" s="2">
        <f>SUM(I3:I6)</f>
        <v>50000</v>
      </c>
      <c r="K7" s="2">
        <f>SUM(K3:K6)</f>
        <v>50000</v>
      </c>
      <c r="L7" s="2">
        <f>+K22</f>
        <v>40714.285714285725</v>
      </c>
      <c r="M7" s="2">
        <f>I7/35</f>
        <v>1428.5714285714287</v>
      </c>
      <c r="O7" s="6">
        <v>0.02</v>
      </c>
    </row>
    <row r="8" spans="1:20" ht="15.75" thickTop="1" x14ac:dyDescent="0.25"/>
    <row r="10" spans="1:20" x14ac:dyDescent="0.25">
      <c r="A10" s="3" t="s">
        <v>8</v>
      </c>
    </row>
    <row r="11" spans="1:20" x14ac:dyDescent="0.25">
      <c r="A11" t="s">
        <v>19</v>
      </c>
      <c r="B11" s="3">
        <v>2013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  <c r="I11" s="3">
        <v>2020</v>
      </c>
      <c r="J11" s="3">
        <v>2021</v>
      </c>
      <c r="K11" s="3">
        <v>2022</v>
      </c>
      <c r="L11" s="3">
        <v>2023</v>
      </c>
      <c r="M11" s="3">
        <v>2024</v>
      </c>
      <c r="N11" s="3">
        <v>2025</v>
      </c>
      <c r="O11" s="3">
        <v>2026</v>
      </c>
      <c r="P11" s="3">
        <v>2027</v>
      </c>
      <c r="Q11" s="3">
        <v>2028</v>
      </c>
      <c r="R11" s="3">
        <v>2029</v>
      </c>
      <c r="S11" s="3">
        <v>2030</v>
      </c>
      <c r="T11" s="3">
        <v>2031</v>
      </c>
    </row>
    <row r="12" spans="1:20" x14ac:dyDescent="0.25">
      <c r="A12" t="s">
        <v>29</v>
      </c>
      <c r="B12" s="1">
        <f t="shared" ref="B12:R12" si="0">B13+B15</f>
        <v>22428.571428571428</v>
      </c>
      <c r="C12" s="1">
        <f t="shared" si="0"/>
        <v>29428.571428571428</v>
      </c>
      <c r="D12" s="1">
        <f t="shared" si="0"/>
        <v>21121.401428571429</v>
      </c>
      <c r="E12" s="1">
        <f t="shared" si="0"/>
        <v>22719.291428571429</v>
      </c>
      <c r="F12" s="1">
        <f t="shared" si="0"/>
        <v>23145.105828571428</v>
      </c>
      <c r="G12" s="1">
        <f t="shared" si="0"/>
        <v>23579.43651657143</v>
      </c>
      <c r="H12" s="1">
        <f t="shared" si="0"/>
        <v>24022.453818331429</v>
      </c>
      <c r="I12" s="1">
        <f t="shared" si="0"/>
        <v>24474.33146612663</v>
      </c>
      <c r="J12" s="1">
        <f t="shared" si="0"/>
        <v>24935.246666877734</v>
      </c>
      <c r="K12" s="1">
        <f t="shared" si="0"/>
        <v>25405.380171643861</v>
      </c>
      <c r="L12" s="1">
        <f t="shared" si="0"/>
        <v>25884.91634650531</v>
      </c>
      <c r="M12" s="1">
        <f t="shared" si="0"/>
        <v>26374.043244863988</v>
      </c>
      <c r="N12" s="1">
        <f t="shared" si="0"/>
        <v>26872.952681189839</v>
      </c>
      <c r="O12" s="1">
        <f t="shared" si="0"/>
        <v>27381.840306242208</v>
      </c>
      <c r="P12" s="1">
        <f t="shared" si="0"/>
        <v>27900.905683795623</v>
      </c>
      <c r="Q12" s="1">
        <f t="shared" si="0"/>
        <v>28430.352368900109</v>
      </c>
      <c r="R12" s="1">
        <f t="shared" si="0"/>
        <v>28970.387987706683</v>
      </c>
      <c r="S12" s="1">
        <f t="shared" ref="S12" si="1">S13+S15</f>
        <v>29521.224318889388</v>
      </c>
      <c r="T12" s="1">
        <f t="shared" ref="T12" si="2">T13+T15</f>
        <v>30083.077376695746</v>
      </c>
    </row>
    <row r="13" spans="1:20" x14ac:dyDescent="0.25">
      <c r="A13" t="s">
        <v>1</v>
      </c>
      <c r="B13" s="1">
        <v>21000</v>
      </c>
      <c r="C13" s="1">
        <f>56000/2</f>
        <v>28000</v>
      </c>
      <c r="D13" s="1">
        <f>19692.83</f>
        <v>19692.830000000002</v>
      </c>
      <c r="E13" s="1">
        <v>21290.720000000001</v>
      </c>
      <c r="F13" s="1">
        <f t="shared" ref="F13:T13" si="3">E13*(1+$O7)</f>
        <v>21716.5344</v>
      </c>
      <c r="G13" s="1">
        <f t="shared" si="3"/>
        <v>22150.865088000002</v>
      </c>
      <c r="H13" s="1">
        <f t="shared" si="3"/>
        <v>22593.882389760001</v>
      </c>
      <c r="I13" s="1">
        <f t="shared" si="3"/>
        <v>23045.760037555203</v>
      </c>
      <c r="J13" s="1">
        <f t="shared" si="3"/>
        <v>23506.675238306307</v>
      </c>
      <c r="K13" s="1">
        <f t="shared" si="3"/>
        <v>23976.808743072434</v>
      </c>
      <c r="L13" s="1">
        <f t="shared" si="3"/>
        <v>24456.344917933882</v>
      </c>
      <c r="M13" s="1">
        <f t="shared" si="3"/>
        <v>24945.47181629256</v>
      </c>
      <c r="N13" s="1">
        <f t="shared" si="3"/>
        <v>25444.381252618412</v>
      </c>
      <c r="O13" s="1">
        <f t="shared" si="3"/>
        <v>25953.26887767078</v>
      </c>
      <c r="P13" s="1">
        <f t="shared" si="3"/>
        <v>26472.334255224196</v>
      </c>
      <c r="Q13" s="1">
        <f t="shared" si="3"/>
        <v>27001.780940328681</v>
      </c>
      <c r="R13" s="1">
        <f t="shared" si="3"/>
        <v>27541.816559135255</v>
      </c>
      <c r="S13" s="1">
        <f t="shared" si="3"/>
        <v>28092.652890317961</v>
      </c>
      <c r="T13" s="1">
        <f t="shared" si="3"/>
        <v>28654.505948124319</v>
      </c>
    </row>
    <row r="14" spans="1:20" x14ac:dyDescent="0.25">
      <c r="A14" t="s">
        <v>18</v>
      </c>
      <c r="B14" s="1"/>
      <c r="C14" s="1"/>
      <c r="D14" s="1"/>
      <c r="E14" s="1"/>
      <c r="F14" s="1"/>
      <c r="G14" s="1"/>
      <c r="H14" s="1"/>
      <c r="I14" s="1">
        <v>15000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t="s">
        <v>21</v>
      </c>
      <c r="B15" s="1">
        <f>M7</f>
        <v>1428.5714285714287</v>
      </c>
      <c r="C15" s="1">
        <f t="shared" ref="C15:T15" si="4">B15</f>
        <v>1428.5714285714287</v>
      </c>
      <c r="D15" s="1">
        <f t="shared" si="4"/>
        <v>1428.5714285714287</v>
      </c>
      <c r="E15" s="1">
        <f t="shared" si="4"/>
        <v>1428.5714285714287</v>
      </c>
      <c r="F15" s="1">
        <f t="shared" si="4"/>
        <v>1428.5714285714287</v>
      </c>
      <c r="G15" s="1">
        <f t="shared" si="4"/>
        <v>1428.5714285714287</v>
      </c>
      <c r="H15" s="1">
        <f t="shared" si="4"/>
        <v>1428.5714285714287</v>
      </c>
      <c r="I15" s="1">
        <f t="shared" si="4"/>
        <v>1428.5714285714287</v>
      </c>
      <c r="J15" s="1">
        <f t="shared" si="4"/>
        <v>1428.5714285714287</v>
      </c>
      <c r="K15" s="1">
        <f t="shared" si="4"/>
        <v>1428.5714285714287</v>
      </c>
      <c r="L15" s="1">
        <f t="shared" si="4"/>
        <v>1428.5714285714287</v>
      </c>
      <c r="M15" s="1">
        <f t="shared" si="4"/>
        <v>1428.5714285714287</v>
      </c>
      <c r="N15" s="1">
        <f t="shared" si="4"/>
        <v>1428.5714285714287</v>
      </c>
      <c r="O15" s="1">
        <f t="shared" si="4"/>
        <v>1428.5714285714287</v>
      </c>
      <c r="P15" s="1">
        <f t="shared" si="4"/>
        <v>1428.5714285714287</v>
      </c>
      <c r="Q15" s="1">
        <f t="shared" si="4"/>
        <v>1428.5714285714287</v>
      </c>
      <c r="R15" s="1">
        <f t="shared" si="4"/>
        <v>1428.5714285714287</v>
      </c>
      <c r="S15" s="1">
        <f t="shared" si="4"/>
        <v>1428.5714285714287</v>
      </c>
      <c r="T15" s="1">
        <f t="shared" si="4"/>
        <v>1428.5714285714287</v>
      </c>
    </row>
    <row r="16" spans="1:20" x14ac:dyDescent="0.25">
      <c r="A16" t="s">
        <v>2</v>
      </c>
      <c r="B16" s="1">
        <f>I7-B7</f>
        <v>11428.571428571428</v>
      </c>
      <c r="C16" s="1">
        <f t="shared" ref="C16:T16" si="5">B16-C14+C15</f>
        <v>12857.142857142857</v>
      </c>
      <c r="D16" s="1">
        <f t="shared" si="5"/>
        <v>14285.714285714286</v>
      </c>
      <c r="E16" s="1">
        <f t="shared" si="5"/>
        <v>15714.285714285716</v>
      </c>
      <c r="F16" s="1">
        <f t="shared" si="5"/>
        <v>17142.857142857145</v>
      </c>
      <c r="G16" s="1">
        <f t="shared" si="5"/>
        <v>18571.428571428572</v>
      </c>
      <c r="H16" s="1">
        <f t="shared" si="5"/>
        <v>20000</v>
      </c>
      <c r="I16" s="1">
        <f t="shared" si="5"/>
        <v>6428.5714285714284</v>
      </c>
      <c r="J16" s="1">
        <f t="shared" si="5"/>
        <v>7857.1428571428569</v>
      </c>
      <c r="K16" s="1">
        <f t="shared" si="5"/>
        <v>9285.7142857142862</v>
      </c>
      <c r="L16" s="1">
        <f t="shared" si="5"/>
        <v>10714.285714285716</v>
      </c>
      <c r="M16" s="1">
        <f t="shared" si="5"/>
        <v>12142.857142857145</v>
      </c>
      <c r="N16" s="1">
        <f t="shared" si="5"/>
        <v>13571.428571428574</v>
      </c>
      <c r="O16" s="1">
        <f t="shared" si="5"/>
        <v>15000.000000000004</v>
      </c>
      <c r="P16" s="1">
        <f t="shared" si="5"/>
        <v>16428.571428571431</v>
      </c>
      <c r="Q16" s="1">
        <f t="shared" si="5"/>
        <v>17857.142857142859</v>
      </c>
      <c r="R16" s="1">
        <f t="shared" si="5"/>
        <v>19285.714285714286</v>
      </c>
      <c r="S16" s="1">
        <f t="shared" si="5"/>
        <v>20714.285714285714</v>
      </c>
      <c r="T16" s="1">
        <f t="shared" si="5"/>
        <v>22142.857142857141</v>
      </c>
    </row>
    <row r="17" spans="1:20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0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0" x14ac:dyDescent="0.25">
      <c r="A19" s="3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20" x14ac:dyDescent="0.25">
      <c r="A20" t="s">
        <v>19</v>
      </c>
      <c r="B20" s="3">
        <v>2013</v>
      </c>
      <c r="C20" s="3">
        <v>2014</v>
      </c>
      <c r="D20" s="3">
        <v>2015</v>
      </c>
      <c r="E20" s="3">
        <v>2016</v>
      </c>
      <c r="F20" s="3">
        <v>2017</v>
      </c>
      <c r="G20" s="3">
        <v>2018</v>
      </c>
      <c r="H20" s="3">
        <v>2019</v>
      </c>
      <c r="I20" s="3">
        <v>2020</v>
      </c>
      <c r="J20" s="3">
        <v>2021</v>
      </c>
      <c r="K20" s="3">
        <v>2022</v>
      </c>
      <c r="L20" s="3">
        <v>2023</v>
      </c>
      <c r="M20" s="3">
        <v>2024</v>
      </c>
      <c r="N20" s="3">
        <v>2025</v>
      </c>
      <c r="O20" s="3">
        <v>2026</v>
      </c>
      <c r="P20" s="3">
        <v>2027</v>
      </c>
      <c r="Q20" s="3">
        <v>2028</v>
      </c>
      <c r="R20" s="3">
        <v>2029</v>
      </c>
      <c r="S20" s="3">
        <v>2030</v>
      </c>
      <c r="T20" s="3">
        <v>2031</v>
      </c>
    </row>
    <row r="21" spans="1:20" x14ac:dyDescent="0.25">
      <c r="A21" t="s">
        <v>11</v>
      </c>
      <c r="B21" s="1">
        <f>B16</f>
        <v>11428.571428571428</v>
      </c>
      <c r="C21" s="1">
        <f t="shared" ref="C21:R21" si="6">C16</f>
        <v>12857.142857142857</v>
      </c>
      <c r="D21" s="1">
        <f t="shared" si="6"/>
        <v>14285.714285714286</v>
      </c>
      <c r="E21" s="1">
        <f t="shared" si="6"/>
        <v>15714.285714285716</v>
      </c>
      <c r="F21" s="1">
        <f t="shared" si="6"/>
        <v>17142.857142857145</v>
      </c>
      <c r="G21" s="1">
        <f t="shared" si="6"/>
        <v>18571.428571428572</v>
      </c>
      <c r="H21" s="1">
        <f t="shared" si="6"/>
        <v>20000</v>
      </c>
      <c r="I21" s="1">
        <f t="shared" si="6"/>
        <v>6428.5714285714284</v>
      </c>
      <c r="J21" s="1">
        <f t="shared" si="6"/>
        <v>7857.1428571428569</v>
      </c>
      <c r="K21" s="1">
        <f t="shared" si="6"/>
        <v>9285.7142857142862</v>
      </c>
      <c r="L21" s="1">
        <f t="shared" si="6"/>
        <v>10714.285714285716</v>
      </c>
      <c r="M21" s="1">
        <f t="shared" si="6"/>
        <v>12142.857142857145</v>
      </c>
      <c r="N21" s="1">
        <f t="shared" si="6"/>
        <v>13571.428571428574</v>
      </c>
      <c r="O21" s="1">
        <f t="shared" si="6"/>
        <v>15000.000000000004</v>
      </c>
      <c r="P21" s="1">
        <f t="shared" si="6"/>
        <v>16428.571428571431</v>
      </c>
      <c r="Q21" s="1">
        <f t="shared" si="6"/>
        <v>17857.142857142859</v>
      </c>
      <c r="R21" s="1">
        <f t="shared" si="6"/>
        <v>19285.714285714286</v>
      </c>
      <c r="S21" s="1">
        <f t="shared" ref="S21:T21" si="7">S16</f>
        <v>20714.285714285714</v>
      </c>
      <c r="T21" s="1">
        <f t="shared" si="7"/>
        <v>22142.857142857141</v>
      </c>
    </row>
    <row r="22" spans="1:20" x14ac:dyDescent="0.25">
      <c r="A22" t="s">
        <v>12</v>
      </c>
      <c r="B22" s="1">
        <f>B7</f>
        <v>38571.428571428572</v>
      </c>
      <c r="C22" s="1">
        <f t="shared" ref="C22:T22" si="8">B22+C14-$M$7</f>
        <v>37142.857142857145</v>
      </c>
      <c r="D22" s="1">
        <f t="shared" si="8"/>
        <v>35714.285714285717</v>
      </c>
      <c r="E22" s="1">
        <f t="shared" si="8"/>
        <v>34285.71428571429</v>
      </c>
      <c r="F22" s="1">
        <f t="shared" si="8"/>
        <v>32857.142857142862</v>
      </c>
      <c r="G22" s="1">
        <f t="shared" si="8"/>
        <v>31428.571428571435</v>
      </c>
      <c r="H22" s="1">
        <f t="shared" si="8"/>
        <v>30000.000000000007</v>
      </c>
      <c r="I22" s="1">
        <f t="shared" si="8"/>
        <v>43571.42857142858</v>
      </c>
      <c r="J22" s="1">
        <f t="shared" si="8"/>
        <v>42142.857142857152</v>
      </c>
      <c r="K22" s="1">
        <f t="shared" si="8"/>
        <v>40714.285714285725</v>
      </c>
      <c r="L22" s="1">
        <f t="shared" si="8"/>
        <v>39285.714285714297</v>
      </c>
      <c r="M22" s="1">
        <f t="shared" si="8"/>
        <v>37857.14285714287</v>
      </c>
      <c r="N22" s="1">
        <f t="shared" si="8"/>
        <v>36428.571428571442</v>
      </c>
      <c r="O22" s="1">
        <f t="shared" si="8"/>
        <v>35000.000000000015</v>
      </c>
      <c r="P22" s="1">
        <f t="shared" si="8"/>
        <v>33571.428571428587</v>
      </c>
      <c r="Q22" s="1">
        <f t="shared" si="8"/>
        <v>32142.857142857159</v>
      </c>
      <c r="R22" s="1">
        <f t="shared" si="8"/>
        <v>30714.285714285732</v>
      </c>
      <c r="S22" s="1">
        <f t="shared" si="8"/>
        <v>29285.714285714304</v>
      </c>
      <c r="T22" s="1">
        <f t="shared" si="8"/>
        <v>27857.142857142877</v>
      </c>
    </row>
    <row r="23" spans="1:20" x14ac:dyDescent="0.25">
      <c r="A23" s="4" t="s">
        <v>17</v>
      </c>
      <c r="B23" s="1">
        <f t="shared" ref="B23:R23" si="9">B21+B22</f>
        <v>50000</v>
      </c>
      <c r="C23" s="1">
        <f t="shared" si="9"/>
        <v>50000</v>
      </c>
      <c r="D23" s="1">
        <f t="shared" si="9"/>
        <v>50000</v>
      </c>
      <c r="E23" s="1">
        <f t="shared" si="9"/>
        <v>50000.000000000007</v>
      </c>
      <c r="F23" s="1">
        <f t="shared" si="9"/>
        <v>50000.000000000007</v>
      </c>
      <c r="G23" s="1">
        <f t="shared" si="9"/>
        <v>50000.000000000007</v>
      </c>
      <c r="H23" s="1">
        <f t="shared" si="9"/>
        <v>50000.000000000007</v>
      </c>
      <c r="I23" s="1">
        <f t="shared" si="9"/>
        <v>50000.000000000007</v>
      </c>
      <c r="J23" s="1">
        <f t="shared" si="9"/>
        <v>50000.000000000007</v>
      </c>
      <c r="K23" s="1">
        <f t="shared" si="9"/>
        <v>50000.000000000015</v>
      </c>
      <c r="L23" s="1">
        <f t="shared" si="9"/>
        <v>50000.000000000015</v>
      </c>
      <c r="M23" s="1">
        <f t="shared" si="9"/>
        <v>50000.000000000015</v>
      </c>
      <c r="N23" s="1">
        <f t="shared" si="9"/>
        <v>50000.000000000015</v>
      </c>
      <c r="O23" s="1">
        <f t="shared" si="9"/>
        <v>50000.000000000015</v>
      </c>
      <c r="P23" s="1">
        <f t="shared" si="9"/>
        <v>50000.000000000015</v>
      </c>
      <c r="Q23" s="1">
        <f t="shared" si="9"/>
        <v>50000.000000000015</v>
      </c>
      <c r="R23" s="1">
        <f t="shared" si="9"/>
        <v>50000.000000000015</v>
      </c>
      <c r="S23" s="1">
        <f t="shared" ref="S23:T23" si="10">S21+S22</f>
        <v>50000.000000000015</v>
      </c>
      <c r="T23" s="1">
        <f t="shared" si="10"/>
        <v>50000.000000000015</v>
      </c>
    </row>
    <row r="25" spans="1:20" x14ac:dyDescent="0.25">
      <c r="A25" s="3" t="s">
        <v>13</v>
      </c>
    </row>
    <row r="26" spans="1:20" x14ac:dyDescent="0.25">
      <c r="A26" t="s">
        <v>19</v>
      </c>
      <c r="B26" s="3">
        <v>2013</v>
      </c>
      <c r="C26" s="3">
        <v>2014</v>
      </c>
      <c r="D26" s="3">
        <v>2015</v>
      </c>
      <c r="E26" s="3">
        <v>2016</v>
      </c>
      <c r="F26" s="3">
        <v>2017</v>
      </c>
      <c r="G26" s="3">
        <v>2018</v>
      </c>
      <c r="H26" s="3">
        <v>2019</v>
      </c>
      <c r="I26" s="3">
        <v>2020</v>
      </c>
      <c r="J26" s="3">
        <v>2021</v>
      </c>
      <c r="K26" s="3">
        <v>2022</v>
      </c>
      <c r="L26" s="3">
        <v>2023</v>
      </c>
      <c r="M26" s="3">
        <v>2024</v>
      </c>
      <c r="N26" s="3">
        <v>2025</v>
      </c>
      <c r="O26" s="3">
        <v>2026</v>
      </c>
      <c r="P26" s="3">
        <v>2027</v>
      </c>
      <c r="Q26" s="3">
        <v>2028</v>
      </c>
      <c r="R26" s="3">
        <v>2029</v>
      </c>
      <c r="S26" s="3">
        <v>2030</v>
      </c>
      <c r="T26" s="3">
        <v>2031</v>
      </c>
    </row>
    <row r="27" spans="1:20" x14ac:dyDescent="0.25">
      <c r="A27" t="s">
        <v>14</v>
      </c>
      <c r="B27" s="1">
        <f t="shared" ref="B27:R27" si="11">B12</f>
        <v>22428.571428571428</v>
      </c>
      <c r="C27" s="1">
        <f t="shared" si="11"/>
        <v>29428.571428571428</v>
      </c>
      <c r="D27" s="1">
        <f t="shared" si="11"/>
        <v>21121.401428571429</v>
      </c>
      <c r="E27" s="1">
        <f t="shared" si="11"/>
        <v>22719.291428571429</v>
      </c>
      <c r="F27" s="1">
        <f t="shared" si="11"/>
        <v>23145.105828571428</v>
      </c>
      <c r="G27" s="1">
        <f t="shared" si="11"/>
        <v>23579.43651657143</v>
      </c>
      <c r="H27" s="1">
        <f t="shared" si="11"/>
        <v>24022.453818331429</v>
      </c>
      <c r="I27" s="1">
        <f t="shared" si="11"/>
        <v>24474.33146612663</v>
      </c>
      <c r="J27" s="1">
        <f t="shared" si="11"/>
        <v>24935.246666877734</v>
      </c>
      <c r="K27" s="1">
        <f t="shared" si="11"/>
        <v>25405.380171643861</v>
      </c>
      <c r="L27" s="1">
        <f t="shared" si="11"/>
        <v>25884.91634650531</v>
      </c>
      <c r="M27" s="1">
        <f t="shared" si="11"/>
        <v>26374.043244863988</v>
      </c>
      <c r="N27" s="1">
        <f t="shared" si="11"/>
        <v>26872.952681189839</v>
      </c>
      <c r="O27" s="1">
        <f t="shared" si="11"/>
        <v>27381.840306242208</v>
      </c>
      <c r="P27" s="1">
        <f t="shared" si="11"/>
        <v>27900.905683795623</v>
      </c>
      <c r="Q27" s="1">
        <f t="shared" si="11"/>
        <v>28430.352368900109</v>
      </c>
      <c r="R27" s="1">
        <f t="shared" si="11"/>
        <v>28970.387987706683</v>
      </c>
      <c r="S27" s="1">
        <f t="shared" ref="S27:T27" si="12">S12</f>
        <v>29521.224318889388</v>
      </c>
      <c r="T27" s="1">
        <f t="shared" si="12"/>
        <v>30083.077376695746</v>
      </c>
    </row>
    <row r="28" spans="1:20" x14ac:dyDescent="0.25">
      <c r="A28" t="s">
        <v>15</v>
      </c>
    </row>
    <row r="29" spans="1:20" x14ac:dyDescent="0.25">
      <c r="A29" s="4" t="s">
        <v>1</v>
      </c>
      <c r="B29" s="1">
        <f t="shared" ref="B29:R29" si="13">B13</f>
        <v>21000</v>
      </c>
      <c r="C29" s="1">
        <f t="shared" si="13"/>
        <v>28000</v>
      </c>
      <c r="D29" s="1">
        <f t="shared" si="13"/>
        <v>19692.830000000002</v>
      </c>
      <c r="E29" s="1">
        <f t="shared" si="13"/>
        <v>21290.720000000001</v>
      </c>
      <c r="F29" s="1">
        <f t="shared" si="13"/>
        <v>21716.5344</v>
      </c>
      <c r="G29" s="1">
        <f t="shared" si="13"/>
        <v>22150.865088000002</v>
      </c>
      <c r="H29" s="1">
        <f t="shared" si="13"/>
        <v>22593.882389760001</v>
      </c>
      <c r="I29" s="1">
        <f t="shared" si="13"/>
        <v>23045.760037555203</v>
      </c>
      <c r="J29" s="1">
        <f t="shared" si="13"/>
        <v>23506.675238306307</v>
      </c>
      <c r="K29" s="1">
        <f t="shared" si="13"/>
        <v>23976.808743072434</v>
      </c>
      <c r="L29" s="1">
        <f t="shared" si="13"/>
        <v>24456.344917933882</v>
      </c>
      <c r="M29" s="1">
        <f t="shared" si="13"/>
        <v>24945.47181629256</v>
      </c>
      <c r="N29" s="1">
        <f t="shared" si="13"/>
        <v>25444.381252618412</v>
      </c>
      <c r="O29" s="1">
        <f t="shared" si="13"/>
        <v>25953.26887767078</v>
      </c>
      <c r="P29" s="1">
        <f t="shared" si="13"/>
        <v>26472.334255224196</v>
      </c>
      <c r="Q29" s="1">
        <f t="shared" si="13"/>
        <v>27001.780940328681</v>
      </c>
      <c r="R29" s="1">
        <f t="shared" si="13"/>
        <v>27541.816559135255</v>
      </c>
      <c r="S29" s="1">
        <f t="shared" ref="S29:T29" si="14">S13</f>
        <v>28092.652890317961</v>
      </c>
      <c r="T29" s="1">
        <f t="shared" si="14"/>
        <v>28654.505948124319</v>
      </c>
    </row>
    <row r="30" spans="1:20" x14ac:dyDescent="0.25">
      <c r="A30" s="4" t="s">
        <v>9</v>
      </c>
      <c r="B30" s="1">
        <f>M7</f>
        <v>1428.5714285714287</v>
      </c>
      <c r="C30" s="1">
        <f t="shared" ref="C30:T30" si="15">B30</f>
        <v>1428.5714285714287</v>
      </c>
      <c r="D30" s="1">
        <f t="shared" si="15"/>
        <v>1428.5714285714287</v>
      </c>
      <c r="E30" s="1">
        <f t="shared" si="15"/>
        <v>1428.5714285714287</v>
      </c>
      <c r="F30" s="1">
        <f t="shared" si="15"/>
        <v>1428.5714285714287</v>
      </c>
      <c r="G30" s="1">
        <f t="shared" si="15"/>
        <v>1428.5714285714287</v>
      </c>
      <c r="H30" s="1">
        <f t="shared" si="15"/>
        <v>1428.5714285714287</v>
      </c>
      <c r="I30" s="1">
        <f t="shared" si="15"/>
        <v>1428.5714285714287</v>
      </c>
      <c r="J30" s="1">
        <f t="shared" si="15"/>
        <v>1428.5714285714287</v>
      </c>
      <c r="K30" s="1">
        <f t="shared" si="15"/>
        <v>1428.5714285714287</v>
      </c>
      <c r="L30" s="1">
        <f t="shared" si="15"/>
        <v>1428.5714285714287</v>
      </c>
      <c r="M30" s="1">
        <f t="shared" si="15"/>
        <v>1428.5714285714287</v>
      </c>
      <c r="N30" s="1">
        <f t="shared" si="15"/>
        <v>1428.5714285714287</v>
      </c>
      <c r="O30" s="1">
        <f t="shared" si="15"/>
        <v>1428.5714285714287</v>
      </c>
      <c r="P30" s="1">
        <f t="shared" si="15"/>
        <v>1428.5714285714287</v>
      </c>
      <c r="Q30" s="1">
        <f t="shared" si="15"/>
        <v>1428.5714285714287</v>
      </c>
      <c r="R30" s="1">
        <f t="shared" si="15"/>
        <v>1428.5714285714287</v>
      </c>
      <c r="S30" s="1">
        <f t="shared" si="15"/>
        <v>1428.5714285714287</v>
      </c>
      <c r="T30" s="1">
        <f t="shared" si="15"/>
        <v>1428.5714285714287</v>
      </c>
    </row>
    <row r="31" spans="1:20" x14ac:dyDescent="0.25">
      <c r="A31" t="s">
        <v>16</v>
      </c>
      <c r="B31" s="1">
        <f t="shared" ref="B31:R31" si="16">B29+B30</f>
        <v>22428.571428571428</v>
      </c>
      <c r="C31" s="1">
        <f t="shared" si="16"/>
        <v>29428.571428571428</v>
      </c>
      <c r="D31" s="1">
        <f t="shared" si="16"/>
        <v>21121.401428571429</v>
      </c>
      <c r="E31" s="1">
        <f t="shared" si="16"/>
        <v>22719.291428571429</v>
      </c>
      <c r="F31" s="1">
        <f t="shared" si="16"/>
        <v>23145.105828571428</v>
      </c>
      <c r="G31" s="1">
        <f t="shared" si="16"/>
        <v>23579.43651657143</v>
      </c>
      <c r="H31" s="1">
        <f t="shared" si="16"/>
        <v>24022.453818331429</v>
      </c>
      <c r="I31" s="1">
        <f t="shared" si="16"/>
        <v>24474.33146612663</v>
      </c>
      <c r="J31" s="1">
        <f t="shared" si="16"/>
        <v>24935.246666877734</v>
      </c>
      <c r="K31" s="1">
        <f t="shared" si="16"/>
        <v>25405.380171643861</v>
      </c>
      <c r="L31" s="1">
        <f t="shared" si="16"/>
        <v>25884.91634650531</v>
      </c>
      <c r="M31" s="1">
        <f t="shared" si="16"/>
        <v>26374.043244863988</v>
      </c>
      <c r="N31" s="1">
        <f t="shared" si="16"/>
        <v>26872.952681189839</v>
      </c>
      <c r="O31" s="1">
        <f t="shared" si="16"/>
        <v>27381.840306242208</v>
      </c>
      <c r="P31" s="1">
        <f t="shared" si="16"/>
        <v>27900.905683795623</v>
      </c>
      <c r="Q31" s="1">
        <f t="shared" si="16"/>
        <v>28430.352368900109</v>
      </c>
      <c r="R31" s="1">
        <f t="shared" si="16"/>
        <v>28970.387987706683</v>
      </c>
      <c r="S31" s="1">
        <f t="shared" ref="S31:T31" si="17">S29+S30</f>
        <v>29521.224318889388</v>
      </c>
      <c r="T31" s="1">
        <f t="shared" si="17"/>
        <v>30083.077376695746</v>
      </c>
    </row>
  </sheetData>
  <mergeCells count="3">
    <mergeCell ref="B3:B6"/>
    <mergeCell ref="L3:L6"/>
    <mergeCell ref="O5:O6"/>
  </mergeCells>
  <printOptions gridLines="1"/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Mallorytown</vt:lpstr>
      <vt:lpstr>Mallorytown (2019)</vt:lpstr>
      <vt:lpstr>Spencerville</vt:lpstr>
      <vt:lpstr>Spencerville (2019)</vt:lpstr>
      <vt:lpstr>Mallorytown (2023)</vt:lpstr>
      <vt:lpstr>Spencerville (2023)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Allan</dc:creator>
  <cp:lastModifiedBy>Herbison, Tammy</cp:lastModifiedBy>
  <cp:lastPrinted>2023-02-01T16:57:42Z</cp:lastPrinted>
  <dcterms:created xsi:type="dcterms:W3CDTF">2012-01-24T20:19:58Z</dcterms:created>
  <dcterms:modified xsi:type="dcterms:W3CDTF">2023-02-01T16:57:53Z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